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4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FattureTempi!$A$1:$AI$125</definedName>
  </definedNames>
  <calcPr calcId="125725"/>
</workbook>
</file>

<file path=xl/calcChain.xml><?xml version="1.0" encoding="utf-8"?>
<calcChain xmlns="http://schemas.openxmlformats.org/spreadsheetml/2006/main">
  <c r="O35" i="5"/>
  <c r="O34"/>
  <c r="O37" s="1"/>
  <c r="N34"/>
  <c r="N37" s="1"/>
  <c r="O32"/>
  <c r="O31"/>
  <c r="N31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66" i="6"/>
  <c r="AH65"/>
  <c r="AG65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38" i="5" l="1"/>
</calcChain>
</file>

<file path=xl/sharedStrings.xml><?xml version="1.0" encoding="utf-8"?>
<sst xmlns="http://schemas.openxmlformats.org/spreadsheetml/2006/main" count="1196" uniqueCount="364">
  <si>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</si>
  <si>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</si>
  <si>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</si>
  <si>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</si>
  <si>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</si>
  <si>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</si>
  <si>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</si>
  <si>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</si>
  <si>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</si>
  <si>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</si>
  <si>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</si>
  <si>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</si>
  <si>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</si>
  <si>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</si>
  <si>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</si>
  <si>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</si>
  <si>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</si>
  <si>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</si>
  <si>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</si>
  <si>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</si>
  <si>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</si>
  <si>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</si>
  <si>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</si>
  <si>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</si>
  <si>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</si>
  <si>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</si>
  <si>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</si>
  <si>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</si>
  <si>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</si>
  <si>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</si>
  <si>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</si>
  <si>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</si>
  <si>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</si>
  <si>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</si>
  <si>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</si>
  <si>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</si>
  <si>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</si>
  <si>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</si>
  <si>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</si>
  <si>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</si>
  <si>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</si>
  <si>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</si>
  <si>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</si>
  <si>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</si>
  <si>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</si>
  <si>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</si>
  <si>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</si>
  <si>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</si>
  <si>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</si>
  <si>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</si>
  <si>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</si>
  <si>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</si>
  <si>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</si>
  <si>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</si>
  <si>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</si>
  <si>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</si>
  <si>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</si>
  <si>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</si>
  <si>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</si>
  <si>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</si>
  <si>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</si>
  <si>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</si>
  <si>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</si>
  <si>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</si>
  <si>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</si>
  <si>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</si>
  <si>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</si>
  <si>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</si>
  <si>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</si>
  <si>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</si>
  <si>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</si>
  <si>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</si>
  <si>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</si>
  <si>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</si>
  <si>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01/04/2020 - 30/06/2020</t>
  </si>
  <si>
    <t>11/03/2020</t>
  </si>
  <si>
    <t>1/PA</t>
  </si>
  <si>
    <t>06/03/2020</t>
  </si>
  <si>
    <t>Affidamento incarico relativo alla progettazione definitiva, esecutiva e direzione lavori, nonché lo svolgimento delle attività tecniche amministrative connesse alla realizzazione dei lavori di regimazione acque e  messa in sicurezza della strada comuna</t>
  </si>
  <si>
    <t>NO</t>
  </si>
  <si>
    <t>ZAE2961382</t>
  </si>
  <si>
    <t>TRON MASSIMO</t>
  </si>
  <si>
    <t>08408660010</t>
  </si>
  <si>
    <t>TRNMSM80H01G674E</t>
  </si>
  <si>
    <t>*</t>
  </si>
  <si>
    <t>06/04/2020</t>
  </si>
  <si>
    <t>16/04/2020</t>
  </si>
  <si>
    <t>05/04/2020</t>
  </si>
  <si>
    <t>19/03/2020</t>
  </si>
  <si>
    <t>5 PA</t>
  </si>
  <si>
    <t>13/03/2020</t>
  </si>
  <si>
    <t>SERVIZIO DI GESTIONE E PIANIFICAZIONE FORESTALE. CONSEGNA PIANI FORESTALI AZIENDALI. QUOTA PARTE.</t>
  </si>
  <si>
    <t/>
  </si>
  <si>
    <t>FEDERICA BERGER</t>
  </si>
  <si>
    <t>10090540013</t>
  </si>
  <si>
    <t>BRGFRC79T60G674B</t>
  </si>
  <si>
    <t>09/04/2020</t>
  </si>
  <si>
    <t>12/04/2020</t>
  </si>
  <si>
    <t>03/PA</t>
  </si>
  <si>
    <t>INCARICO DI GESTIONE E PIANIFICAZIONE DEI PATRIMONI FORESTALI DEI COMUNI DELLE VALLI CHISONE E GERMANASCA; CONTRATTO REP 118 IN DATA 03/08/2017; FATTURE RELATIVE ALLA CONSEGNA DEI PFA DI: PEROSA ARGEN TINA, PRAGELATO, SALZA DI PINEROLO, MASSELLO, PRAMOLLO</t>
  </si>
  <si>
    <t>17/03/2020</t>
  </si>
  <si>
    <t>CASELLA CHIARA</t>
  </si>
  <si>
    <t>08498910010</t>
  </si>
  <si>
    <t>CSLCHR76R46L219V</t>
  </si>
  <si>
    <t>4</t>
  </si>
  <si>
    <t>GESTIONE E PIANIFICAZIONE DEI PATRIMONI FORESTALI DEI COMUNI DELLE VALLI CHISONE E GERMANASCA;CONSEGNA PIANI FORESTALI AZIENDALI (SAN GERMANO CHISONE, USSEAUX, PRAGELATO, SALZA DI PINEROLO). CONTRATTO IN DATA 03/08/2017 N. REP. 118. QUOTA PARTE</t>
  </si>
  <si>
    <t>IGOR CICCONETTI</t>
  </si>
  <si>
    <t>08906440014</t>
  </si>
  <si>
    <t>45/V</t>
  </si>
  <si>
    <t>18/03/2020</t>
  </si>
  <si>
    <t>FATTURA IMMEDIATA Scissione pagamenti ai sensi art. 17 Ter D.P.R. 633/72</t>
  </si>
  <si>
    <t>SI</t>
  </si>
  <si>
    <t>Z1B29A5272</t>
  </si>
  <si>
    <t>GAYDOU RENZO</t>
  </si>
  <si>
    <t>GYDRNZ58D11G805T</t>
  </si>
  <si>
    <t>17/04/2020</t>
  </si>
  <si>
    <t>3/20</t>
  </si>
  <si>
    <t>14/03/2020</t>
  </si>
  <si>
    <t>SERVIZIO DI GESTIONE E PIANIFICAZIONE DEI PATRIMONI FORESTALI. CONSEGNA PIANI FORESTALI AZIENDALI. CONTRATTO IN DATA 03 AGOSTO 2017 N. REP. 118. QUOTA PARTE</t>
  </si>
  <si>
    <t>IGHINA ANDREA</t>
  </si>
  <si>
    <t>08980110012</t>
  </si>
  <si>
    <t>GHNNDR76M12G674H</t>
  </si>
  <si>
    <t>13/04/2020</t>
  </si>
  <si>
    <t>5</t>
  </si>
  <si>
    <t>12/03/2020</t>
  </si>
  <si>
    <t>SERVIZIO GESTIONE E PIANIFICAZIONE FORESTALE. CONSEGNA PIANI FORESTALI AZIENDALI. QUOTA PARTE</t>
  </si>
  <si>
    <t>FABIO RIBOTTA</t>
  </si>
  <si>
    <t>11255690015</t>
  </si>
  <si>
    <t>RBTFBA90D06G674E</t>
  </si>
  <si>
    <t>11/04/2020</t>
  </si>
  <si>
    <t>6</t>
  </si>
  <si>
    <t>SERVIZIO DI GESTIONE E PIANIFICAZIONE DEI PATRIMONI FORESTALI. CONSEGNA PIANI FORESTALI AZIENDALI. QUOTA PARTE</t>
  </si>
  <si>
    <t>TERZOLO PAOLO</t>
  </si>
  <si>
    <t>06950230018</t>
  </si>
  <si>
    <t>TRZPMR58D17L219G</t>
  </si>
  <si>
    <t>08/04/2020</t>
  </si>
  <si>
    <t>004022146398</t>
  </si>
  <si>
    <t>ASSUNZIONE IMPEGNO DI SPESA PER FORNITURA ENERGIA ELETTRICA ANNO 2020 - ILLUMINAZIONE PUBBLICA E ILLUMINAZIONE IMMOBILI COMUNALI</t>
  </si>
  <si>
    <t>Z702C27428</t>
  </si>
  <si>
    <t>ENEL ENERGIA SPA</t>
  </si>
  <si>
    <t>06655971007</t>
  </si>
  <si>
    <t>12/05/2020</t>
  </si>
  <si>
    <t>13/05/2020</t>
  </si>
  <si>
    <t>07/05/2020</t>
  </si>
  <si>
    <t>2030013096</t>
  </si>
  <si>
    <t>31/03/2020</t>
  </si>
  <si>
    <t>Ove applicabile, imposta di bollo assolta in modo virtuale ai sensi del DM 17 giugno 2014.</t>
  </si>
  <si>
    <t>Z452C27455</t>
  </si>
  <si>
    <t>01/04/2020</t>
  </si>
  <si>
    <t>SO.L.E. SPA</t>
  </si>
  <si>
    <t>02322600541</t>
  </si>
  <si>
    <t>01/05/2020</t>
  </si>
  <si>
    <t>PJ02404245</t>
  </si>
  <si>
    <t>ADESIONE ALL'ACCORDO QUADRO CONSIP PER FORNITURA DI CARBURANTE DA AUTOTRAZIONE PER GLI AUTOMEZZI COMUNALI MEDIANTE FUEL CARD. PERIODO 2019-2021. CIG. ZED28501DF</t>
  </si>
  <si>
    <t>ZED28501DF</t>
  </si>
  <si>
    <t>02/04/2020</t>
  </si>
  <si>
    <t>KUWAIT PETROLEUM ITALIA S.P.A.</t>
  </si>
  <si>
    <t>00891951006</t>
  </si>
  <si>
    <t>00435970587</t>
  </si>
  <si>
    <t>02/05/2020</t>
  </si>
  <si>
    <t>52/ft</t>
  </si>
  <si>
    <t>24/03/2020</t>
  </si>
  <si>
    <t>GESTIONE UFFICIO FORESTALE (Somma Impegnate nell'Esercizio 2016 da riscrivere nell'Esercizio 2017) [Ex.Imp. 2017/62] (Somma Impegnate nell'Esercizio 2017 da riscrivere nell'Esercizio 2018) [Ex.Imp. 2018/58] (Somma Impegnate nell'Esercizio 2018 da riscrive</t>
  </si>
  <si>
    <t>Seacoop Stp</t>
  </si>
  <si>
    <t>04299460016</t>
  </si>
  <si>
    <t>017279990201019</t>
  </si>
  <si>
    <t>03/04/2020</t>
  </si>
  <si>
    <t>Z7C2C27473</t>
  </si>
  <si>
    <t>07/04/2020</t>
  </si>
  <si>
    <t>ENEL SERVIZIO ELETTRICO SpA</t>
  </si>
  <si>
    <t>09633951000</t>
  </si>
  <si>
    <t>03/05/2020</t>
  </si>
  <si>
    <t>017279990202019</t>
  </si>
  <si>
    <t>017279990203019</t>
  </si>
  <si>
    <t>017279990204019</t>
  </si>
  <si>
    <t>017279990205019</t>
  </si>
  <si>
    <t>FATTPA 10_20</t>
  </si>
  <si>
    <t>SOGGETTO IN REGIME FISCALE FORFETTARIO EX
ART. 1 COMMI DA 111 A 113 LEGGE N. 208 DEL 2015 OPERAZIONE NON SOGGETTA A RITENUTA</t>
  </si>
  <si>
    <t>ZCD2B0241C</t>
  </si>
  <si>
    <t>GAIANI RAFFAELLA</t>
  </si>
  <si>
    <t>08389890016</t>
  </si>
  <si>
    <t>GNARFL79H70G64C</t>
  </si>
  <si>
    <t>08/05/2020</t>
  </si>
  <si>
    <t>FATTPA 9_20</t>
  </si>
  <si>
    <t>Z152B02485</t>
  </si>
  <si>
    <t>49050V1/2020</t>
  </si>
  <si>
    <t>43467-0111442</t>
  </si>
  <si>
    <t>Z782C27264</t>
  </si>
  <si>
    <t>CLOUDITALIA COMMUNICATIONS S.P.A.</t>
  </si>
  <si>
    <t>07543230960</t>
  </si>
  <si>
    <t>017270800206029</t>
  </si>
  <si>
    <t>Z252C27488</t>
  </si>
  <si>
    <t>017271900205017</t>
  </si>
  <si>
    <t>017270800210614</t>
  </si>
  <si>
    <t>09/05/2020</t>
  </si>
  <si>
    <t>22/04/2020</t>
  </si>
  <si>
    <t>680</t>
  </si>
  <si>
    <t>Z032B68121</t>
  </si>
  <si>
    <t>ALPIMEDIA COMMUNICATION snc</t>
  </si>
  <si>
    <t>07181160016</t>
  </si>
  <si>
    <t>22/05/2020</t>
  </si>
  <si>
    <t>72098/3-2020</t>
  </si>
  <si>
    <t>30/04/2020</t>
  </si>
  <si>
    <t>ASSUNZIONE IMPEGNO DI SPESA PER FORNITURA RISCALDAMENTO UFFICI COMUNALI ANNO 2020 - CIG ZE42C2711B E ZD52C270FC</t>
  </si>
  <si>
    <t>ZD52C270FC</t>
  </si>
  <si>
    <t>AUTOGAS NORD S.P.A.</t>
  </si>
  <si>
    <t>02614910103</t>
  </si>
  <si>
    <t>07/06/2020</t>
  </si>
  <si>
    <t>15/P</t>
  </si>
  <si>
    <t>05/05/2020</t>
  </si>
  <si>
    <t>FATTURA P.A.</t>
  </si>
  <si>
    <t>Z1C25C9785</t>
  </si>
  <si>
    <t>VF - EDIL MATERIALI S.A.S.</t>
  </si>
  <si>
    <t>06574820012</t>
  </si>
  <si>
    <t>04/06/2020</t>
  </si>
  <si>
    <t>15000160</t>
  </si>
  <si>
    <t>VENDITA CLIENTI</t>
  </si>
  <si>
    <t>Z852C272F4</t>
  </si>
  <si>
    <t>04/05/2020</t>
  </si>
  <si>
    <t>ELSYNET S.r.l.</t>
  </si>
  <si>
    <t>03178070045</t>
  </si>
  <si>
    <t>31/05/2020</t>
  </si>
  <si>
    <t>004029016325</t>
  </si>
  <si>
    <t>08/06/2020</t>
  </si>
  <si>
    <t>2030018252</t>
  </si>
  <si>
    <t>12888000395</t>
  </si>
  <si>
    <t>Il Suo Codice Cliente B46499 La Matricola del Suo contatore 62454889 Periodo di riferimento 01 MARZO 2020 30 APRILE 2020 Scissione pag.ex Art17ter DPR633/72 -5,41</t>
  </si>
  <si>
    <t>ZE42C2711B</t>
  </si>
  <si>
    <t>LIQUIGAS</t>
  </si>
  <si>
    <t>03316690175</t>
  </si>
  <si>
    <t>6 / 459 / 2020</t>
  </si>
  <si>
    <t>15/04/2020</t>
  </si>
  <si>
    <t>FATTURA</t>
  </si>
  <si>
    <t>Z962BCCC71</t>
  </si>
  <si>
    <t>24/04/2020</t>
  </si>
  <si>
    <t>ALMA S.p.A. CENTRO SERVIZI</t>
  </si>
  <si>
    <t>00572290047</t>
  </si>
  <si>
    <t>24/05/2020</t>
  </si>
  <si>
    <t>Z2D1FA72B0</t>
  </si>
  <si>
    <t>261/2020</t>
  </si>
  <si>
    <t>29/04/2020</t>
  </si>
  <si>
    <t>Affidamento incarico per contratto di assistenza e manutenzione software Gismaster triennio 2018 - 2020. Ordine diretto Mepa Impegno di spesa CIG: Z7B218035C</t>
  </si>
  <si>
    <t>Z9E21B841E</t>
  </si>
  <si>
    <t>TECHNICAL DESIGN SRL</t>
  </si>
  <si>
    <t>00595270042</t>
  </si>
  <si>
    <t>29/05/2020</t>
  </si>
  <si>
    <t>2020/2563/2</t>
  </si>
  <si>
    <t>Determina Area Amministrativa n. 9 del 01/02/2018 - Vs. Ordine MEPA n. 4101269  del 24/01/2018; Attività di manutenzione e assistenza sul software Siscom. Periodo: anno 2020 -  Acconto</t>
  </si>
  <si>
    <t>Z8021B83E0</t>
  </si>
  <si>
    <t>SISCOM s.p.a. DI R. SEVEGA</t>
  </si>
  <si>
    <t>01778000040</t>
  </si>
  <si>
    <t>10/06/2020</t>
  </si>
  <si>
    <t>2020/2618/2</t>
  </si>
  <si>
    <t>Vs. mail d'ordine del 30/04/2020</t>
  </si>
  <si>
    <t>Z802CD9BAC</t>
  </si>
  <si>
    <t>28/05/2020</t>
  </si>
  <si>
    <t>SST20VE-00120</t>
  </si>
  <si>
    <t>14/05/2020</t>
  </si>
  <si>
    <t>15/05/2020</t>
  </si>
  <si>
    <t>ACEA SST S.R.L. SERV. STRUMENTALI TERROTORALI</t>
  </si>
  <si>
    <t>10381250017</t>
  </si>
  <si>
    <t>17/06/2020</t>
  </si>
  <si>
    <t>18/06/2020</t>
  </si>
  <si>
    <t>14/06/2020</t>
  </si>
  <si>
    <t>SST20VE-00137</t>
  </si>
  <si>
    <t>27/05/2020</t>
  </si>
  <si>
    <t>Realizzazione di interventi di sostituzione generatore di calore nella sede comunale. Affidamento lavori. CIG. Z212A1BA54 CUP B92J19029030005</t>
  </si>
  <si>
    <t>Z212A1BA54</t>
  </si>
  <si>
    <t>03/06/2020</t>
  </si>
  <si>
    <t>26/06/2020</t>
  </si>
  <si>
    <t>00328/12</t>
  </si>
  <si>
    <t>19/05/2020</t>
  </si>
  <si>
    <t>Determinazione Area Amministrativa n. 55 del 28.05.2018</t>
  </si>
  <si>
    <t>Z61239A3BB</t>
  </si>
  <si>
    <t>20/05/2020</t>
  </si>
  <si>
    <t>ENTI REV S R L</t>
  </si>
  <si>
    <t>02037190044</t>
  </si>
  <si>
    <t>338</t>
  </si>
  <si>
    <t>AFFIDAMENTO INCARICO PER SERIVIZI DI HOSTING E MANTENIMENTO, COMPRENSIVO DI AGGIORNAMENTI NORMATIVI E DI DESIGN, MIGLIORIE E NUOVI SERVIZI CHE PROVENGANO DALLA COMUNITÀ CIC, ASSISTENZA MANUTENTIVA E AGGIORNAMENTO NORMATIVO DEL SITO INTERNET COMUNALE. CIG:</t>
  </si>
  <si>
    <t>Z212CF81DF</t>
  </si>
  <si>
    <t>LEONARDO WEB S.R.L.</t>
  </si>
  <si>
    <t>02820440044</t>
  </si>
  <si>
    <t>13/06/2020</t>
  </si>
  <si>
    <t>VP/0014918</t>
  </si>
  <si>
    <t>CONTRIBUTO CONAI ASSOLTO</t>
  </si>
  <si>
    <t>Z872D17EC6</t>
  </si>
  <si>
    <t>CORPORATE EXPRESS SRL SOC. UNIPERSONALE</t>
  </si>
  <si>
    <t>13303580156</t>
  </si>
  <si>
    <t>00936630151</t>
  </si>
  <si>
    <t>29/06/2020</t>
  </si>
  <si>
    <t>2030022757</t>
  </si>
  <si>
    <t>01/07/2020</t>
  </si>
  <si>
    <t>Z5E2CAD579</t>
  </si>
  <si>
    <t>TRATZI - TRON S.N.C.</t>
  </si>
  <si>
    <t>06799730012</t>
  </si>
  <si>
    <t>28/06/2020</t>
  </si>
  <si>
    <t>9/PA</t>
  </si>
  <si>
    <t>Determina n 60 del 29-04-2020</t>
  </si>
  <si>
    <t>MdM DI BERTOLO DAVIDE</t>
  </si>
  <si>
    <t>09692610018</t>
  </si>
  <si>
    <t>04/07/2020</t>
  </si>
  <si>
    <t>2000008823-PA</t>
  </si>
  <si>
    <t>Bolletta Servizio Idrico relativa al periodo 16/02/2020 - 15/05/2020</t>
  </si>
  <si>
    <t>ZA52C271C6</t>
  </si>
  <si>
    <t>11/06/2020</t>
  </si>
  <si>
    <t>SMAT S.p.A.</t>
  </si>
  <si>
    <t>07937540016</t>
  </si>
  <si>
    <t>10/07/2020</t>
  </si>
  <si>
    <t>2020/3644/2</t>
  </si>
  <si>
    <t>15/06/2020</t>
  </si>
  <si>
    <t>Vs. mail d'ordine del 10/06/2020; Attività di manutenzione e assistenza sul software Siscom. Periodo: integrazione anno 2020 -  Acconto</t>
  </si>
  <si>
    <t>16/07/2020</t>
  </si>
  <si>
    <t>004036375255</t>
  </si>
  <si>
    <t>017279990201011</t>
  </si>
  <si>
    <t>05/07/2020</t>
  </si>
  <si>
    <t>017279990202011</t>
  </si>
  <si>
    <t>017279990203011</t>
  </si>
  <si>
    <t>017279990204011</t>
  </si>
  <si>
    <t>017279990205011</t>
  </si>
  <si>
    <t>017270800206021</t>
  </si>
  <si>
    <t>12/07/2020</t>
  </si>
  <si>
    <t>017270800210615</t>
  </si>
  <si>
    <t>13/07/2020</t>
  </si>
  <si>
    <t>017271900205018</t>
  </si>
  <si>
    <t>TOTALI FATTURE:</t>
  </si>
  <si>
    <t>IND. TEMPESTIVITA' FATTURE:</t>
  </si>
  <si>
    <t>Tempestività dei Pagamenti - Elenco Mandati senza Fatture - Periodo 01/04/2020 - 30/06/2020</t>
  </si>
  <si>
    <t>CROCE VERDE PEROSA ARGENTINA</t>
  </si>
  <si>
    <t>CONCESSIONE DI UN CONTRIBUTO STRAORDINARIO ALLA CROCE VERDE DI PEROSA ARGENTINA IN OCCASIONE DELL'EMERGENZA EPIDEMIOLOGICA - COVID-19</t>
  </si>
  <si>
    <t>20/04/2020</t>
  </si>
  <si>
    <t>BREUZA MATTIA Abbattitore Piante - Lavorazione Legno</t>
  </si>
  <si>
    <t>QUOTA ANNUALE SPESE REALIZZAZIONE CENTRALE A CIPPATO - ANNO 2019</t>
  </si>
  <si>
    <t>REGIONE PIEMONTE (I.R.A.P.)</t>
  </si>
  <si>
    <t>IRAP SU STIPENDI DIP. COMUNALE 2020</t>
  </si>
  <si>
    <t>Referendum costituzionale del 29 marzo 2020. Costituzione ufficio elettorale comunale. Autorizzazione ai dipendenti ad eseguire lavoro straordinario nel periodo intercorrente dal 03/02/2020 al 03/04/2020</t>
  </si>
  <si>
    <t>COMUNE DI PERRERO</t>
  </si>
  <si>
    <t>ABBONAMENTO SOLE 24 ORE RIMBORSO</t>
  </si>
  <si>
    <t>CONVENZIONE SCUOLA MEDIA A.S. 2018/2019</t>
  </si>
  <si>
    <t>rimborso spese gestione associata scuola media a.s. 2018/2019</t>
  </si>
  <si>
    <t>CONVENZIONE PER IL SERVIZIO DI ASSISTENZA SCUOLE MEDIE TRA I COMUNI DI PERRERO, PRALI, MASSELLO E SALZA DI PINEROLO ...</t>
  </si>
  <si>
    <t>ALLEANZA NELLE ALPI</t>
  </si>
  <si>
    <t>ALLEANZA NELLE ALPI -  IMPEGNO DI SPESA QUOTA DI ADESIONE ANNO 2020</t>
  </si>
  <si>
    <t>CONSORZIO ACEA PINEROLESE</t>
  </si>
  <si>
    <t>Raccolta, Trasporto e Smaltimento Servizio di MARZO 2020 VS. PROT. 1251 16.04.2020</t>
  </si>
  <si>
    <t>Z5E2C58C6D</t>
  </si>
  <si>
    <t>23/04/2020</t>
  </si>
  <si>
    <t>PAGAMENTO RESIDUO CREDITO PER FATTURE PREGRESSE</t>
  </si>
  <si>
    <t>irap compenso scavalco I trim 20</t>
  </si>
  <si>
    <t>DEL PERCIO ALESSANDRO</t>
  </si>
  <si>
    <t>Compenso incarico altra pa polizia locale</t>
  </si>
  <si>
    <t>irap vigile altra pa</t>
  </si>
  <si>
    <t>RACCOLTA SMALTIMENTO RIFIUTI APRILE 20 VS. NOTA 263 CIG Z5E2C58C6D</t>
  </si>
  <si>
    <t>21/05/2020</t>
  </si>
  <si>
    <t>RIMBORSO CHILOMETRICO INCARICO POLIZIA MUNICIPALE ALTRA PA</t>
  </si>
  <si>
    <t>OBIALERO STEFANIA pronta cassa</t>
  </si>
  <si>
    <t>REINTEGRO FONDI ECONOMALI - RIMBORSO BUONI N. 2,3,4,6,7</t>
  </si>
  <si>
    <t>REINTEGRO FONDI ECONOMALI - RIMBORSO BUONO N. 1 CANONE BIBLIOTECA</t>
  </si>
  <si>
    <t>REINTEGRO FONDI ECONOMALI - RIMBORSO BUONO N. 5 MATERIALE SANIFICAZIONE UFFICI</t>
  </si>
  <si>
    <t>24/06/2020</t>
  </si>
  <si>
    <t>VS. NOTA 312/2020 RACCOLTA E SMALTIMENTO RIFIUTI ANNO 2020 CIG Z5E2C58C6D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</si>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</sst>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73"/>
  <sheetViews>
    <sheetView showGridLines="0" topLeftCell="P58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2020</v>
      </c>
      <c r="B8" s="108">
        <v>39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3552.64</v>
      </c>
      <c r="H8" s="112">
        <v>640.64</v>
      </c>
      <c r="I8" s="143" t="s">
        <v>79</v>
      </c>
      <c r="J8" s="112">
        <f>IF(I8="SI", G8-H8,G8)</f>
        <v>3552.64</v>
      </c>
      <c r="K8" s="195" t="s">
        <v>80</v>
      </c>
      <c r="L8" s="108">
        <v>2020</v>
      </c>
      <c r="M8" s="108">
        <v>540</v>
      </c>
      <c r="N8" s="109" t="s">
        <v>75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2010501</v>
      </c>
      <c r="U8" s="108">
        <v>6130</v>
      </c>
      <c r="V8" s="108">
        <v>9112</v>
      </c>
      <c r="W8" s="108">
        <v>99</v>
      </c>
      <c r="X8" s="113">
        <v>2019</v>
      </c>
      <c r="Y8" s="113">
        <v>120</v>
      </c>
      <c r="Z8" s="113">
        <v>0</v>
      </c>
      <c r="AA8" s="114" t="s">
        <v>85</v>
      </c>
      <c r="AB8" s="108">
        <v>119</v>
      </c>
      <c r="AC8" s="109" t="s">
        <v>86</v>
      </c>
      <c r="AD8" s="196" t="s">
        <v>87</v>
      </c>
      <c r="AE8" s="196" t="s">
        <v>86</v>
      </c>
      <c r="AF8" s="197">
        <f>AE8-AD8</f>
        <v>11</v>
      </c>
      <c r="AG8" s="198">
        <f>IF(AI8="SI", 0,J8)</f>
        <v>3552.64</v>
      </c>
      <c r="AH8" s="199">
        <f>AG8*AF8</f>
        <v>39079.040000000001</v>
      </c>
      <c r="AI8" s="200"/>
    </row>
    <row r="9" spans="1:35">
      <c r="A9" s="108">
        <v>2020</v>
      </c>
      <c r="B9" s="108">
        <v>43</v>
      </c>
      <c r="C9" s="109" t="s">
        <v>88</v>
      </c>
      <c r="D9" s="194" t="s">
        <v>89</v>
      </c>
      <c r="E9" s="109" t="s">
        <v>90</v>
      </c>
      <c r="F9" s="111" t="s">
        <v>91</v>
      </c>
      <c r="G9" s="112">
        <v>21777</v>
      </c>
      <c r="H9" s="112">
        <v>3927</v>
      </c>
      <c r="I9" s="143" t="s">
        <v>79</v>
      </c>
      <c r="J9" s="112">
        <f>IF(I9="SI", G9-H9,G9)</f>
        <v>21777</v>
      </c>
      <c r="K9" s="195" t="s">
        <v>92</v>
      </c>
      <c r="L9" s="108">
        <v>2020</v>
      </c>
      <c r="M9" s="108">
        <v>568</v>
      </c>
      <c r="N9" s="109" t="s">
        <v>90</v>
      </c>
      <c r="O9" s="111" t="s">
        <v>93</v>
      </c>
      <c r="P9" s="109" t="s">
        <v>94</v>
      </c>
      <c r="Q9" s="109" t="s">
        <v>95</v>
      </c>
      <c r="R9" s="108" t="s">
        <v>84</v>
      </c>
      <c r="S9" s="111" t="s">
        <v>84</v>
      </c>
      <c r="T9" s="108">
        <v>1110703</v>
      </c>
      <c r="U9" s="108">
        <v>4980</v>
      </c>
      <c r="V9" s="108">
        <v>4980</v>
      </c>
      <c r="W9" s="108">
        <v>99</v>
      </c>
      <c r="X9" s="113">
        <v>2019</v>
      </c>
      <c r="Y9" s="113">
        <v>43</v>
      </c>
      <c r="Z9" s="113">
        <v>0</v>
      </c>
      <c r="AA9" s="114" t="s">
        <v>96</v>
      </c>
      <c r="AB9" s="108">
        <v>111</v>
      </c>
      <c r="AC9" s="109" t="s">
        <v>86</v>
      </c>
      <c r="AD9" s="196" t="s">
        <v>97</v>
      </c>
      <c r="AE9" s="196" t="s">
        <v>86</v>
      </c>
      <c r="AF9" s="197">
        <f>AE9-AD9</f>
        <v>4</v>
      </c>
      <c r="AG9" s="198">
        <f>IF(AI9="SI", 0,J9)</f>
        <v>21777</v>
      </c>
      <c r="AH9" s="199">
        <f>AG9*AF9</f>
        <v>87108</v>
      </c>
      <c r="AI9" s="200"/>
    </row>
    <row r="10" spans="1:35">
      <c r="A10" s="108">
        <v>2020</v>
      </c>
      <c r="B10" s="108">
        <v>44</v>
      </c>
      <c r="C10" s="109" t="s">
        <v>88</v>
      </c>
      <c r="D10" s="194" t="s">
        <v>98</v>
      </c>
      <c r="E10" s="109" t="s">
        <v>90</v>
      </c>
      <c r="F10" s="111" t="s">
        <v>99</v>
      </c>
      <c r="G10" s="112">
        <v>8568</v>
      </c>
      <c r="H10" s="112">
        <v>0</v>
      </c>
      <c r="I10" s="143" t="s">
        <v>79</v>
      </c>
      <c r="J10" s="112">
        <f>IF(I10="SI", G10-H10,G10)</f>
        <v>8568</v>
      </c>
      <c r="K10" s="195" t="s">
        <v>92</v>
      </c>
      <c r="L10" s="108">
        <v>2020</v>
      </c>
      <c r="M10" s="108">
        <v>571</v>
      </c>
      <c r="N10" s="109" t="s">
        <v>100</v>
      </c>
      <c r="O10" s="111" t="s">
        <v>101</v>
      </c>
      <c r="P10" s="109" t="s">
        <v>102</v>
      </c>
      <c r="Q10" s="109" t="s">
        <v>103</v>
      </c>
      <c r="R10" s="108" t="s">
        <v>84</v>
      </c>
      <c r="S10" s="111" t="s">
        <v>84</v>
      </c>
      <c r="T10" s="108">
        <v>1110703</v>
      </c>
      <c r="U10" s="108">
        <v>4980</v>
      </c>
      <c r="V10" s="108">
        <v>4980</v>
      </c>
      <c r="W10" s="108">
        <v>99</v>
      </c>
      <c r="X10" s="113">
        <v>2019</v>
      </c>
      <c r="Y10" s="113">
        <v>43</v>
      </c>
      <c r="Z10" s="113">
        <v>0</v>
      </c>
      <c r="AA10" s="114" t="s">
        <v>96</v>
      </c>
      <c r="AB10" s="108">
        <v>109</v>
      </c>
      <c r="AC10" s="109" t="s">
        <v>86</v>
      </c>
      <c r="AD10" s="196" t="s">
        <v>97</v>
      </c>
      <c r="AE10" s="196" t="s">
        <v>86</v>
      </c>
      <c r="AF10" s="197">
        <f>AE10-AD10</f>
        <v>4</v>
      </c>
      <c r="AG10" s="198">
        <f>IF(AI10="SI", 0,J10)</f>
        <v>8568</v>
      </c>
      <c r="AH10" s="199">
        <f>AG10*AF10</f>
        <v>34272</v>
      </c>
      <c r="AI10" s="200"/>
    </row>
    <row r="11" spans="1:35">
      <c r="A11" s="108">
        <v>2020</v>
      </c>
      <c r="B11" s="108">
        <v>45</v>
      </c>
      <c r="C11" s="109" t="s">
        <v>88</v>
      </c>
      <c r="D11" s="194" t="s">
        <v>104</v>
      </c>
      <c r="E11" s="109" t="s">
        <v>100</v>
      </c>
      <c r="F11" s="111" t="s">
        <v>105</v>
      </c>
      <c r="G11" s="112">
        <v>30953.79</v>
      </c>
      <c r="H11" s="112">
        <v>0</v>
      </c>
      <c r="I11" s="143" t="s">
        <v>79</v>
      </c>
      <c r="J11" s="112">
        <f>IF(I11="SI", G11-H11,G11)</f>
        <v>30953.79</v>
      </c>
      <c r="K11" s="195" t="s">
        <v>92</v>
      </c>
      <c r="L11" s="108">
        <v>2020</v>
      </c>
      <c r="M11" s="108">
        <v>570</v>
      </c>
      <c r="N11" s="109" t="s">
        <v>100</v>
      </c>
      <c r="O11" s="111" t="s">
        <v>106</v>
      </c>
      <c r="P11" s="109" t="s">
        <v>107</v>
      </c>
      <c r="Q11" s="109" t="s">
        <v>92</v>
      </c>
      <c r="R11" s="108" t="s">
        <v>84</v>
      </c>
      <c r="S11" s="111" t="s">
        <v>84</v>
      </c>
      <c r="T11" s="108">
        <v>1110703</v>
      </c>
      <c r="U11" s="108">
        <v>4980</v>
      </c>
      <c r="V11" s="108">
        <v>4980</v>
      </c>
      <c r="W11" s="108">
        <v>99</v>
      </c>
      <c r="X11" s="113">
        <v>2019</v>
      </c>
      <c r="Y11" s="113">
        <v>43</v>
      </c>
      <c r="Z11" s="113">
        <v>0</v>
      </c>
      <c r="AA11" s="114" t="s">
        <v>96</v>
      </c>
      <c r="AB11" s="108">
        <v>113</v>
      </c>
      <c r="AC11" s="109" t="s">
        <v>86</v>
      </c>
      <c r="AD11" s="196" t="s">
        <v>86</v>
      </c>
      <c r="AE11" s="196" t="s">
        <v>86</v>
      </c>
      <c r="AF11" s="197">
        <f>AE11-AD11</f>
        <v>0</v>
      </c>
      <c r="AG11" s="198">
        <f>IF(AI11="SI", 0,J11)</f>
        <v>30953.79</v>
      </c>
      <c r="AH11" s="199">
        <f>AG11*AF11</f>
        <v>0</v>
      </c>
      <c r="AI11" s="200"/>
    </row>
    <row r="12" spans="1:35">
      <c r="A12" s="108">
        <v>2020</v>
      </c>
      <c r="B12" s="108">
        <v>46</v>
      </c>
      <c r="C12" s="109" t="s">
        <v>88</v>
      </c>
      <c r="D12" s="194" t="s">
        <v>108</v>
      </c>
      <c r="E12" s="109" t="s">
        <v>109</v>
      </c>
      <c r="F12" s="111" t="s">
        <v>110</v>
      </c>
      <c r="G12" s="112">
        <v>38344.639999999999</v>
      </c>
      <c r="H12" s="112">
        <v>3485.88</v>
      </c>
      <c r="I12" s="143" t="s">
        <v>111</v>
      </c>
      <c r="J12" s="112">
        <f>IF(I12="SI", G12-H12,G12)</f>
        <v>34858.76</v>
      </c>
      <c r="K12" s="195" t="s">
        <v>112</v>
      </c>
      <c r="L12" s="108">
        <v>2020</v>
      </c>
      <c r="M12" s="108">
        <v>628</v>
      </c>
      <c r="N12" s="109" t="s">
        <v>109</v>
      </c>
      <c r="O12" s="111" t="s">
        <v>113</v>
      </c>
      <c r="P12" s="109" t="s">
        <v>92</v>
      </c>
      <c r="Q12" s="109" t="s">
        <v>114</v>
      </c>
      <c r="R12" s="108" t="s">
        <v>84</v>
      </c>
      <c r="S12" s="111" t="s">
        <v>84</v>
      </c>
      <c r="T12" s="108">
        <v>2010501</v>
      </c>
      <c r="U12" s="108">
        <v>6130</v>
      </c>
      <c r="V12" s="108">
        <v>9112</v>
      </c>
      <c r="W12" s="108">
        <v>99</v>
      </c>
      <c r="X12" s="113">
        <v>2019</v>
      </c>
      <c r="Y12" s="113">
        <v>138</v>
      </c>
      <c r="Z12" s="113">
        <v>0</v>
      </c>
      <c r="AA12" s="114" t="s">
        <v>85</v>
      </c>
      <c r="AB12" s="108">
        <v>118</v>
      </c>
      <c r="AC12" s="109" t="s">
        <v>86</v>
      </c>
      <c r="AD12" s="196" t="s">
        <v>115</v>
      </c>
      <c r="AE12" s="196" t="s">
        <v>86</v>
      </c>
      <c r="AF12" s="197">
        <f>AE12-AD12</f>
        <v>-1</v>
      </c>
      <c r="AG12" s="198">
        <f>IF(AI12="SI", 0,J12)</f>
        <v>34858.76</v>
      </c>
      <c r="AH12" s="199">
        <f>AG12*AF12</f>
        <v>-34858.76</v>
      </c>
      <c r="AI12" s="200"/>
    </row>
    <row r="13" spans="1:35">
      <c r="A13" s="108">
        <v>2020</v>
      </c>
      <c r="B13" s="108">
        <v>47</v>
      </c>
      <c r="C13" s="109" t="s">
        <v>88</v>
      </c>
      <c r="D13" s="194" t="s">
        <v>116</v>
      </c>
      <c r="E13" s="109" t="s">
        <v>117</v>
      </c>
      <c r="F13" s="111" t="s">
        <v>118</v>
      </c>
      <c r="G13" s="112">
        <v>16322.65</v>
      </c>
      <c r="H13" s="112">
        <v>0</v>
      </c>
      <c r="I13" s="143" t="s">
        <v>79</v>
      </c>
      <c r="J13" s="112">
        <f>IF(I13="SI", G13-H13,G13)</f>
        <v>16322.65</v>
      </c>
      <c r="K13" s="195" t="s">
        <v>92</v>
      </c>
      <c r="L13" s="108">
        <v>2020</v>
      </c>
      <c r="M13" s="108">
        <v>574</v>
      </c>
      <c r="N13" s="109" t="s">
        <v>100</v>
      </c>
      <c r="O13" s="111" t="s">
        <v>119</v>
      </c>
      <c r="P13" s="109" t="s">
        <v>120</v>
      </c>
      <c r="Q13" s="109" t="s">
        <v>121</v>
      </c>
      <c r="R13" s="108" t="s">
        <v>84</v>
      </c>
      <c r="S13" s="111" t="s">
        <v>84</v>
      </c>
      <c r="T13" s="108">
        <v>1110703</v>
      </c>
      <c r="U13" s="108">
        <v>4980</v>
      </c>
      <c r="V13" s="108">
        <v>4980</v>
      </c>
      <c r="W13" s="108">
        <v>99</v>
      </c>
      <c r="X13" s="113">
        <v>2019</v>
      </c>
      <c r="Y13" s="113">
        <v>43</v>
      </c>
      <c r="Z13" s="113">
        <v>0</v>
      </c>
      <c r="AA13" s="114" t="s">
        <v>96</v>
      </c>
      <c r="AB13" s="108">
        <v>112</v>
      </c>
      <c r="AC13" s="109" t="s">
        <v>86</v>
      </c>
      <c r="AD13" s="196" t="s">
        <v>122</v>
      </c>
      <c r="AE13" s="196" t="s">
        <v>86</v>
      </c>
      <c r="AF13" s="197">
        <f>AE13-AD13</f>
        <v>3</v>
      </c>
      <c r="AG13" s="198">
        <f>IF(AI13="SI", 0,J13)</f>
        <v>16322.65</v>
      </c>
      <c r="AH13" s="199">
        <f>AG13*AF13</f>
        <v>48967.95</v>
      </c>
      <c r="AI13" s="200"/>
    </row>
    <row r="14" spans="1:35">
      <c r="A14" s="108">
        <v>2020</v>
      </c>
      <c r="B14" s="108">
        <v>48</v>
      </c>
      <c r="C14" s="109" t="s">
        <v>88</v>
      </c>
      <c r="D14" s="194" t="s">
        <v>123</v>
      </c>
      <c r="E14" s="109" t="s">
        <v>124</v>
      </c>
      <c r="F14" s="111" t="s">
        <v>125</v>
      </c>
      <c r="G14" s="112">
        <v>14297.34</v>
      </c>
      <c r="H14" s="112">
        <v>0</v>
      </c>
      <c r="I14" s="143" t="s">
        <v>79</v>
      </c>
      <c r="J14" s="112">
        <f>IF(I14="SI", G14-H14,G14)</f>
        <v>14297.34</v>
      </c>
      <c r="K14" s="195" t="s">
        <v>92</v>
      </c>
      <c r="L14" s="108">
        <v>2020</v>
      </c>
      <c r="M14" s="108">
        <v>564</v>
      </c>
      <c r="N14" s="109" t="s">
        <v>90</v>
      </c>
      <c r="O14" s="111" t="s">
        <v>126</v>
      </c>
      <c r="P14" s="109" t="s">
        <v>127</v>
      </c>
      <c r="Q14" s="109" t="s">
        <v>128</v>
      </c>
      <c r="R14" s="108" t="s">
        <v>84</v>
      </c>
      <c r="S14" s="111" t="s">
        <v>84</v>
      </c>
      <c r="T14" s="108">
        <v>1110703</v>
      </c>
      <c r="U14" s="108">
        <v>4980</v>
      </c>
      <c r="V14" s="108">
        <v>4980</v>
      </c>
      <c r="W14" s="108">
        <v>99</v>
      </c>
      <c r="X14" s="113">
        <v>2019</v>
      </c>
      <c r="Y14" s="113">
        <v>43</v>
      </c>
      <c r="Z14" s="113">
        <v>0</v>
      </c>
      <c r="AA14" s="114" t="s">
        <v>96</v>
      </c>
      <c r="AB14" s="108">
        <v>110</v>
      </c>
      <c r="AC14" s="109" t="s">
        <v>86</v>
      </c>
      <c r="AD14" s="196" t="s">
        <v>129</v>
      </c>
      <c r="AE14" s="196" t="s">
        <v>86</v>
      </c>
      <c r="AF14" s="197">
        <f>AE14-AD14</f>
        <v>5</v>
      </c>
      <c r="AG14" s="198">
        <f>IF(AI14="SI", 0,J14)</f>
        <v>14297.34</v>
      </c>
      <c r="AH14" s="199">
        <f>AG14*AF14</f>
        <v>71486.7</v>
      </c>
      <c r="AI14" s="200"/>
    </row>
    <row r="15" spans="1:35">
      <c r="A15" s="108">
        <v>2020</v>
      </c>
      <c r="B15" s="108">
        <v>49</v>
      </c>
      <c r="C15" s="109" t="s">
        <v>88</v>
      </c>
      <c r="D15" s="194" t="s">
        <v>130</v>
      </c>
      <c r="E15" s="109" t="s">
        <v>124</v>
      </c>
      <c r="F15" s="111" t="s">
        <v>131</v>
      </c>
      <c r="G15" s="112">
        <v>21136.79</v>
      </c>
      <c r="H15" s="112">
        <v>3811.55</v>
      </c>
      <c r="I15" s="143" t="s">
        <v>79</v>
      </c>
      <c r="J15" s="112">
        <f>IF(I15="SI", G15-H15,G15)</f>
        <v>21136.79</v>
      </c>
      <c r="K15" s="195" t="s">
        <v>92</v>
      </c>
      <c r="L15" s="108">
        <v>2020</v>
      </c>
      <c r="M15" s="108">
        <v>563</v>
      </c>
      <c r="N15" s="109" t="s">
        <v>90</v>
      </c>
      <c r="O15" s="111" t="s">
        <v>132</v>
      </c>
      <c r="P15" s="109" t="s">
        <v>133</v>
      </c>
      <c r="Q15" s="109" t="s">
        <v>134</v>
      </c>
      <c r="R15" s="108" t="s">
        <v>84</v>
      </c>
      <c r="S15" s="111" t="s">
        <v>84</v>
      </c>
      <c r="T15" s="108">
        <v>1110703</v>
      </c>
      <c r="U15" s="108">
        <v>4980</v>
      </c>
      <c r="V15" s="108">
        <v>4980</v>
      </c>
      <c r="W15" s="108">
        <v>99</v>
      </c>
      <c r="X15" s="113">
        <v>2019</v>
      </c>
      <c r="Y15" s="113">
        <v>43</v>
      </c>
      <c r="Z15" s="113">
        <v>0</v>
      </c>
      <c r="AA15" s="114" t="s">
        <v>96</v>
      </c>
      <c r="AB15" s="108">
        <v>115</v>
      </c>
      <c r="AC15" s="109" t="s">
        <v>86</v>
      </c>
      <c r="AD15" s="196" t="s">
        <v>129</v>
      </c>
      <c r="AE15" s="196" t="s">
        <v>86</v>
      </c>
      <c r="AF15" s="197">
        <f>AE15-AD15</f>
        <v>5</v>
      </c>
      <c r="AG15" s="198">
        <f>IF(AI15="SI", 0,J15)</f>
        <v>21136.79</v>
      </c>
      <c r="AH15" s="199">
        <f>AG15*AF15</f>
        <v>105683.95000000001</v>
      </c>
      <c r="AI15" s="200"/>
    </row>
    <row r="16" spans="1:35">
      <c r="A16" s="108">
        <v>2020</v>
      </c>
      <c r="B16" s="108">
        <v>54</v>
      </c>
      <c r="C16" s="109" t="s">
        <v>135</v>
      </c>
      <c r="D16" s="194" t="s">
        <v>136</v>
      </c>
      <c r="E16" s="109" t="s">
        <v>85</v>
      </c>
      <c r="F16" s="111" t="s">
        <v>137</v>
      </c>
      <c r="G16" s="112">
        <v>174.63</v>
      </c>
      <c r="H16" s="112">
        <v>31.49</v>
      </c>
      <c r="I16" s="143" t="s">
        <v>111</v>
      </c>
      <c r="J16" s="112">
        <f>IF(I16="SI", G16-H16,G16)</f>
        <v>143.13999999999999</v>
      </c>
      <c r="K16" s="195" t="s">
        <v>138</v>
      </c>
      <c r="L16" s="108">
        <v>2020</v>
      </c>
      <c r="M16" s="108">
        <v>793</v>
      </c>
      <c r="N16" s="109" t="s">
        <v>135</v>
      </c>
      <c r="O16" s="111" t="s">
        <v>139</v>
      </c>
      <c r="P16" s="109" t="s">
        <v>140</v>
      </c>
      <c r="Q16" s="109" t="s">
        <v>140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7</v>
      </c>
      <c r="X16" s="113">
        <v>2020</v>
      </c>
      <c r="Y16" s="113">
        <v>30</v>
      </c>
      <c r="Z16" s="113">
        <v>0</v>
      </c>
      <c r="AA16" s="114" t="s">
        <v>141</v>
      </c>
      <c r="AB16" s="108">
        <v>157</v>
      </c>
      <c r="AC16" s="109" t="s">
        <v>142</v>
      </c>
      <c r="AD16" s="196" t="s">
        <v>143</v>
      </c>
      <c r="AE16" s="196" t="s">
        <v>142</v>
      </c>
      <c r="AF16" s="197">
        <f>AE16-AD16</f>
        <v>6</v>
      </c>
      <c r="AG16" s="198">
        <f>IF(AI16="SI", 0,J16)</f>
        <v>143.13999999999999</v>
      </c>
      <c r="AH16" s="199">
        <f>AG16*AF16</f>
        <v>858.83999999999992</v>
      </c>
      <c r="AI16" s="200"/>
    </row>
    <row r="17" spans="1:35">
      <c r="A17" s="108">
        <v>2020</v>
      </c>
      <c r="B17" s="108">
        <v>55</v>
      </c>
      <c r="C17" s="109" t="s">
        <v>135</v>
      </c>
      <c r="D17" s="194" t="s">
        <v>144</v>
      </c>
      <c r="E17" s="109" t="s">
        <v>145</v>
      </c>
      <c r="F17" s="111" t="s">
        <v>146</v>
      </c>
      <c r="G17" s="112">
        <v>95.9</v>
      </c>
      <c r="H17" s="112">
        <v>17.29</v>
      </c>
      <c r="I17" s="143" t="s">
        <v>111</v>
      </c>
      <c r="J17" s="112">
        <f>IF(I17="SI", G17-H17,G17)</f>
        <v>78.610000000000014</v>
      </c>
      <c r="K17" s="195" t="s">
        <v>147</v>
      </c>
      <c r="L17" s="108">
        <v>2020</v>
      </c>
      <c r="M17" s="108">
        <v>735</v>
      </c>
      <c r="N17" s="109" t="s">
        <v>148</v>
      </c>
      <c r="O17" s="111" t="s">
        <v>149</v>
      </c>
      <c r="P17" s="109" t="s">
        <v>150</v>
      </c>
      <c r="Q17" s="109" t="s">
        <v>92</v>
      </c>
      <c r="R17" s="108" t="s">
        <v>84</v>
      </c>
      <c r="S17" s="111" t="s">
        <v>84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2020</v>
      </c>
      <c r="Y17" s="113">
        <v>31</v>
      </c>
      <c r="Z17" s="113">
        <v>0</v>
      </c>
      <c r="AA17" s="114" t="s">
        <v>141</v>
      </c>
      <c r="AB17" s="108">
        <v>164</v>
      </c>
      <c r="AC17" s="109" t="s">
        <v>142</v>
      </c>
      <c r="AD17" s="196" t="s">
        <v>151</v>
      </c>
      <c r="AE17" s="196" t="s">
        <v>142</v>
      </c>
      <c r="AF17" s="197">
        <f>AE17-AD17</f>
        <v>12</v>
      </c>
      <c r="AG17" s="198">
        <f>IF(AI17="SI", 0,J17)</f>
        <v>78.610000000000014</v>
      </c>
      <c r="AH17" s="199">
        <f>AG17*AF17</f>
        <v>943.32000000000016</v>
      </c>
      <c r="AI17" s="200"/>
    </row>
    <row r="18" spans="1:35">
      <c r="A18" s="108">
        <v>2020</v>
      </c>
      <c r="B18" s="108">
        <v>56</v>
      </c>
      <c r="C18" s="109" t="s">
        <v>135</v>
      </c>
      <c r="D18" s="194" t="s">
        <v>152</v>
      </c>
      <c r="E18" s="109" t="s">
        <v>145</v>
      </c>
      <c r="F18" s="111" t="s">
        <v>153</v>
      </c>
      <c r="G18" s="112">
        <v>118.4</v>
      </c>
      <c r="H18" s="112">
        <v>21.35</v>
      </c>
      <c r="I18" s="143" t="s">
        <v>111</v>
      </c>
      <c r="J18" s="112">
        <f>IF(I18="SI", G18-H18,G18)</f>
        <v>97.050000000000011</v>
      </c>
      <c r="K18" s="195" t="s">
        <v>154</v>
      </c>
      <c r="L18" s="108">
        <v>2020</v>
      </c>
      <c r="M18" s="108">
        <v>749</v>
      </c>
      <c r="N18" s="109" t="s">
        <v>155</v>
      </c>
      <c r="O18" s="111" t="s">
        <v>156</v>
      </c>
      <c r="P18" s="109" t="s">
        <v>157</v>
      </c>
      <c r="Q18" s="109" t="s">
        <v>158</v>
      </c>
      <c r="R18" s="108" t="s">
        <v>84</v>
      </c>
      <c r="S18" s="111" t="s">
        <v>84</v>
      </c>
      <c r="T18" s="108">
        <v>1080102</v>
      </c>
      <c r="U18" s="108">
        <v>2770</v>
      </c>
      <c r="V18" s="108">
        <v>8515</v>
      </c>
      <c r="W18" s="108">
        <v>99</v>
      </c>
      <c r="X18" s="113">
        <v>2020</v>
      </c>
      <c r="Y18" s="113">
        <v>80</v>
      </c>
      <c r="Z18" s="113">
        <v>0</v>
      </c>
      <c r="AA18" s="114" t="s">
        <v>141</v>
      </c>
      <c r="AB18" s="108">
        <v>160</v>
      </c>
      <c r="AC18" s="109" t="s">
        <v>142</v>
      </c>
      <c r="AD18" s="196" t="s">
        <v>159</v>
      </c>
      <c r="AE18" s="196" t="s">
        <v>142</v>
      </c>
      <c r="AF18" s="197">
        <f>AE18-AD18</f>
        <v>11</v>
      </c>
      <c r="AG18" s="198">
        <f>IF(AI18="SI", 0,J18)</f>
        <v>97.050000000000011</v>
      </c>
      <c r="AH18" s="199">
        <f>AG18*AF18</f>
        <v>1067.5500000000002</v>
      </c>
      <c r="AI18" s="200"/>
    </row>
    <row r="19" spans="1:35">
      <c r="A19" s="108">
        <v>2020</v>
      </c>
      <c r="B19" s="108">
        <v>57</v>
      </c>
      <c r="C19" s="109" t="s">
        <v>135</v>
      </c>
      <c r="D19" s="194" t="s">
        <v>160</v>
      </c>
      <c r="E19" s="109" t="s">
        <v>161</v>
      </c>
      <c r="F19" s="111" t="s">
        <v>162</v>
      </c>
      <c r="G19" s="112">
        <v>15372.43</v>
      </c>
      <c r="H19" s="112">
        <v>2772.08</v>
      </c>
      <c r="I19" s="143" t="s">
        <v>111</v>
      </c>
      <c r="J19" s="112">
        <f>IF(I19="SI", G19-H19,G19)</f>
        <v>12600.35</v>
      </c>
      <c r="K19" s="195" t="s">
        <v>92</v>
      </c>
      <c r="L19" s="108">
        <v>2020</v>
      </c>
      <c r="M19" s="108">
        <v>794</v>
      </c>
      <c r="N19" s="109" t="s">
        <v>135</v>
      </c>
      <c r="O19" s="111" t="s">
        <v>163</v>
      </c>
      <c r="P19" s="109" t="s">
        <v>164</v>
      </c>
      <c r="Q19" s="109" t="s">
        <v>164</v>
      </c>
      <c r="R19" s="108" t="s">
        <v>84</v>
      </c>
      <c r="S19" s="111" t="s">
        <v>84</v>
      </c>
      <c r="T19" s="108">
        <v>1110703</v>
      </c>
      <c r="U19" s="108">
        <v>4980</v>
      </c>
      <c r="V19" s="108">
        <v>4980</v>
      </c>
      <c r="W19" s="108">
        <v>99</v>
      </c>
      <c r="X19" s="113">
        <v>2019</v>
      </c>
      <c r="Y19" s="113">
        <v>43</v>
      </c>
      <c r="Z19" s="113">
        <v>0</v>
      </c>
      <c r="AA19" s="114" t="s">
        <v>96</v>
      </c>
      <c r="AB19" s="108">
        <v>114</v>
      </c>
      <c r="AC19" s="109" t="s">
        <v>86</v>
      </c>
      <c r="AD19" s="196" t="s">
        <v>143</v>
      </c>
      <c r="AE19" s="196" t="s">
        <v>86</v>
      </c>
      <c r="AF19" s="197">
        <f>AE19-AD19</f>
        <v>-21</v>
      </c>
      <c r="AG19" s="198">
        <f>IF(AI19="SI", 0,J19)</f>
        <v>12600.35</v>
      </c>
      <c r="AH19" s="199">
        <f>AG19*AF19</f>
        <v>-264607.35000000003</v>
      </c>
      <c r="AI19" s="200"/>
    </row>
    <row r="20" spans="1:35">
      <c r="A20" s="108">
        <v>2020</v>
      </c>
      <c r="B20" s="108">
        <v>58</v>
      </c>
      <c r="C20" s="109" t="s">
        <v>135</v>
      </c>
      <c r="D20" s="194" t="s">
        <v>165</v>
      </c>
      <c r="E20" s="109" t="s">
        <v>166</v>
      </c>
      <c r="F20" s="111" t="s">
        <v>137</v>
      </c>
      <c r="G20" s="112">
        <v>68.34</v>
      </c>
      <c r="H20" s="112">
        <v>12.32</v>
      </c>
      <c r="I20" s="143" t="s">
        <v>111</v>
      </c>
      <c r="J20" s="112">
        <f>IF(I20="SI", G20-H20,G20)</f>
        <v>56.02</v>
      </c>
      <c r="K20" s="195" t="s">
        <v>167</v>
      </c>
      <c r="L20" s="108">
        <v>2020</v>
      </c>
      <c r="M20" s="108">
        <v>781</v>
      </c>
      <c r="N20" s="109" t="s">
        <v>168</v>
      </c>
      <c r="O20" s="111" t="s">
        <v>169</v>
      </c>
      <c r="P20" s="109" t="s">
        <v>170</v>
      </c>
      <c r="Q20" s="109" t="s">
        <v>92</v>
      </c>
      <c r="R20" s="108" t="s">
        <v>84</v>
      </c>
      <c r="S20" s="111" t="s">
        <v>84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2020</v>
      </c>
      <c r="Y20" s="113">
        <v>33</v>
      </c>
      <c r="Z20" s="113">
        <v>0</v>
      </c>
      <c r="AA20" s="114" t="s">
        <v>141</v>
      </c>
      <c r="AB20" s="108">
        <v>159</v>
      </c>
      <c r="AC20" s="109" t="s">
        <v>142</v>
      </c>
      <c r="AD20" s="196" t="s">
        <v>171</v>
      </c>
      <c r="AE20" s="196" t="s">
        <v>142</v>
      </c>
      <c r="AF20" s="197">
        <f>AE20-AD20</f>
        <v>10</v>
      </c>
      <c r="AG20" s="198">
        <f>IF(AI20="SI", 0,J20)</f>
        <v>56.02</v>
      </c>
      <c r="AH20" s="199">
        <f>AG20*AF20</f>
        <v>560.20000000000005</v>
      </c>
      <c r="AI20" s="200"/>
    </row>
    <row r="21" spans="1:35">
      <c r="A21" s="108">
        <v>2020</v>
      </c>
      <c r="B21" s="108">
        <v>59</v>
      </c>
      <c r="C21" s="109" t="s">
        <v>135</v>
      </c>
      <c r="D21" s="194" t="s">
        <v>172</v>
      </c>
      <c r="E21" s="109" t="s">
        <v>166</v>
      </c>
      <c r="F21" s="111" t="s">
        <v>137</v>
      </c>
      <c r="G21" s="112">
        <v>68.34</v>
      </c>
      <c r="H21" s="112">
        <v>12.32</v>
      </c>
      <c r="I21" s="143" t="s">
        <v>111</v>
      </c>
      <c r="J21" s="112">
        <f>IF(I21="SI", G21-H21,G21)</f>
        <v>56.02</v>
      </c>
      <c r="K21" s="195" t="s">
        <v>167</v>
      </c>
      <c r="L21" s="108">
        <v>2020</v>
      </c>
      <c r="M21" s="108">
        <v>779</v>
      </c>
      <c r="N21" s="109" t="s">
        <v>168</v>
      </c>
      <c r="O21" s="111" t="s">
        <v>169</v>
      </c>
      <c r="P21" s="109" t="s">
        <v>170</v>
      </c>
      <c r="Q21" s="109" t="s">
        <v>92</v>
      </c>
      <c r="R21" s="108" t="s">
        <v>84</v>
      </c>
      <c r="S21" s="111" t="s">
        <v>84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2020</v>
      </c>
      <c r="Y21" s="113">
        <v>33</v>
      </c>
      <c r="Z21" s="113">
        <v>0</v>
      </c>
      <c r="AA21" s="114" t="s">
        <v>141</v>
      </c>
      <c r="AB21" s="108">
        <v>159</v>
      </c>
      <c r="AC21" s="109" t="s">
        <v>142</v>
      </c>
      <c r="AD21" s="196" t="s">
        <v>171</v>
      </c>
      <c r="AE21" s="196" t="s">
        <v>142</v>
      </c>
      <c r="AF21" s="197">
        <f>AE21-AD21</f>
        <v>10</v>
      </c>
      <c r="AG21" s="198">
        <f>IF(AI21="SI", 0,J21)</f>
        <v>56.02</v>
      </c>
      <c r="AH21" s="199">
        <f>AG21*AF21</f>
        <v>560.20000000000005</v>
      </c>
      <c r="AI21" s="200"/>
    </row>
    <row r="22" spans="1:35">
      <c r="A22" s="108">
        <v>2020</v>
      </c>
      <c r="B22" s="108">
        <v>60</v>
      </c>
      <c r="C22" s="109" t="s">
        <v>135</v>
      </c>
      <c r="D22" s="194" t="s">
        <v>173</v>
      </c>
      <c r="E22" s="109" t="s">
        <v>166</v>
      </c>
      <c r="F22" s="111" t="s">
        <v>137</v>
      </c>
      <c r="G22" s="112">
        <v>123.15</v>
      </c>
      <c r="H22" s="112">
        <v>22.21</v>
      </c>
      <c r="I22" s="143" t="s">
        <v>111</v>
      </c>
      <c r="J22" s="112">
        <f>IF(I22="SI", G22-H22,G22)</f>
        <v>100.94</v>
      </c>
      <c r="K22" s="195" t="s">
        <v>167</v>
      </c>
      <c r="L22" s="108">
        <v>2020</v>
      </c>
      <c r="M22" s="108">
        <v>782</v>
      </c>
      <c r="N22" s="109" t="s">
        <v>168</v>
      </c>
      <c r="O22" s="111" t="s">
        <v>169</v>
      </c>
      <c r="P22" s="109" t="s">
        <v>170</v>
      </c>
      <c r="Q22" s="109" t="s">
        <v>92</v>
      </c>
      <c r="R22" s="108" t="s">
        <v>84</v>
      </c>
      <c r="S22" s="111" t="s">
        <v>84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2020</v>
      </c>
      <c r="Y22" s="113">
        <v>33</v>
      </c>
      <c r="Z22" s="113">
        <v>0</v>
      </c>
      <c r="AA22" s="114" t="s">
        <v>141</v>
      </c>
      <c r="AB22" s="108">
        <v>159</v>
      </c>
      <c r="AC22" s="109" t="s">
        <v>142</v>
      </c>
      <c r="AD22" s="196" t="s">
        <v>171</v>
      </c>
      <c r="AE22" s="196" t="s">
        <v>142</v>
      </c>
      <c r="AF22" s="197">
        <f>AE22-AD22</f>
        <v>10</v>
      </c>
      <c r="AG22" s="198">
        <f>IF(AI22="SI", 0,J22)</f>
        <v>100.94</v>
      </c>
      <c r="AH22" s="199">
        <f>AG22*AF22</f>
        <v>1009.4</v>
      </c>
      <c r="AI22" s="200"/>
    </row>
    <row r="23" spans="1:35">
      <c r="A23" s="108">
        <v>2020</v>
      </c>
      <c r="B23" s="108">
        <v>61</v>
      </c>
      <c r="C23" s="109" t="s">
        <v>135</v>
      </c>
      <c r="D23" s="194" t="s">
        <v>174</v>
      </c>
      <c r="E23" s="109" t="s">
        <v>166</v>
      </c>
      <c r="F23" s="111" t="s">
        <v>137</v>
      </c>
      <c r="G23" s="112">
        <v>136.66</v>
      </c>
      <c r="H23" s="112">
        <v>24.64</v>
      </c>
      <c r="I23" s="143" t="s">
        <v>111</v>
      </c>
      <c r="J23" s="112">
        <f>IF(I23="SI", G23-H23,G23)</f>
        <v>112.02</v>
      </c>
      <c r="K23" s="195" t="s">
        <v>167</v>
      </c>
      <c r="L23" s="108">
        <v>2020</v>
      </c>
      <c r="M23" s="108">
        <v>780</v>
      </c>
      <c r="N23" s="109" t="s">
        <v>168</v>
      </c>
      <c r="O23" s="111" t="s">
        <v>169</v>
      </c>
      <c r="P23" s="109" t="s">
        <v>170</v>
      </c>
      <c r="Q23" s="109" t="s">
        <v>92</v>
      </c>
      <c r="R23" s="108" t="s">
        <v>84</v>
      </c>
      <c r="S23" s="111" t="s">
        <v>84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2020</v>
      </c>
      <c r="Y23" s="113">
        <v>33</v>
      </c>
      <c r="Z23" s="113">
        <v>0</v>
      </c>
      <c r="AA23" s="114" t="s">
        <v>141</v>
      </c>
      <c r="AB23" s="108">
        <v>159</v>
      </c>
      <c r="AC23" s="109" t="s">
        <v>142</v>
      </c>
      <c r="AD23" s="196" t="s">
        <v>171</v>
      </c>
      <c r="AE23" s="196" t="s">
        <v>142</v>
      </c>
      <c r="AF23" s="197">
        <f>AE23-AD23</f>
        <v>10</v>
      </c>
      <c r="AG23" s="198">
        <f>IF(AI23="SI", 0,J23)</f>
        <v>112.02</v>
      </c>
      <c r="AH23" s="199">
        <f>AG23*AF23</f>
        <v>1120.2</v>
      </c>
      <c r="AI23" s="200"/>
    </row>
    <row r="24" spans="1:35">
      <c r="A24" s="108">
        <v>2020</v>
      </c>
      <c r="B24" s="108">
        <v>62</v>
      </c>
      <c r="C24" s="109" t="s">
        <v>135</v>
      </c>
      <c r="D24" s="194" t="s">
        <v>175</v>
      </c>
      <c r="E24" s="109" t="s">
        <v>166</v>
      </c>
      <c r="F24" s="111" t="s">
        <v>137</v>
      </c>
      <c r="G24" s="112">
        <v>68.34</v>
      </c>
      <c r="H24" s="112">
        <v>12.32</v>
      </c>
      <c r="I24" s="143" t="s">
        <v>111</v>
      </c>
      <c r="J24" s="112">
        <f>IF(I24="SI", G24-H24,G24)</f>
        <v>56.02</v>
      </c>
      <c r="K24" s="195" t="s">
        <v>167</v>
      </c>
      <c r="L24" s="108">
        <v>2020</v>
      </c>
      <c r="M24" s="108">
        <v>784</v>
      </c>
      <c r="N24" s="109" t="s">
        <v>168</v>
      </c>
      <c r="O24" s="111" t="s">
        <v>169</v>
      </c>
      <c r="P24" s="109" t="s">
        <v>170</v>
      </c>
      <c r="Q24" s="109" t="s">
        <v>92</v>
      </c>
      <c r="R24" s="108" t="s">
        <v>84</v>
      </c>
      <c r="S24" s="111" t="s">
        <v>84</v>
      </c>
      <c r="T24" s="108">
        <v>1080203</v>
      </c>
      <c r="U24" s="108">
        <v>2890</v>
      </c>
      <c r="V24" s="108">
        <v>7430</v>
      </c>
      <c r="W24" s="108">
        <v>99</v>
      </c>
      <c r="X24" s="113">
        <v>2020</v>
      </c>
      <c r="Y24" s="113">
        <v>33</v>
      </c>
      <c r="Z24" s="113">
        <v>0</v>
      </c>
      <c r="AA24" s="114" t="s">
        <v>141</v>
      </c>
      <c r="AB24" s="108">
        <v>159</v>
      </c>
      <c r="AC24" s="109" t="s">
        <v>142</v>
      </c>
      <c r="AD24" s="196" t="s">
        <v>171</v>
      </c>
      <c r="AE24" s="196" t="s">
        <v>142</v>
      </c>
      <c r="AF24" s="197">
        <f>AE24-AD24</f>
        <v>10</v>
      </c>
      <c r="AG24" s="198">
        <f>IF(AI24="SI", 0,J24)</f>
        <v>56.02</v>
      </c>
      <c r="AH24" s="199">
        <f>AG24*AF24</f>
        <v>560.20000000000005</v>
      </c>
      <c r="AI24" s="200"/>
    </row>
    <row r="25" spans="1:35" ht="108">
      <c r="A25" s="108">
        <v>2020</v>
      </c>
      <c r="B25" s="108">
        <v>63</v>
      </c>
      <c r="C25" s="109" t="s">
        <v>135</v>
      </c>
      <c r="D25" s="194" t="s">
        <v>176</v>
      </c>
      <c r="E25" s="109" t="s">
        <v>135</v>
      </c>
      <c r="F25" s="201" t="s">
        <v>177</v>
      </c>
      <c r="G25" s="112">
        <v>632.32000000000005</v>
      </c>
      <c r="H25" s="112">
        <v>0</v>
      </c>
      <c r="I25" s="143" t="s">
        <v>79</v>
      </c>
      <c r="J25" s="112">
        <f>IF(I25="SI", G25-H25,G25)</f>
        <v>632.32000000000005</v>
      </c>
      <c r="K25" s="195" t="s">
        <v>178</v>
      </c>
      <c r="L25" s="108">
        <v>2020</v>
      </c>
      <c r="M25" s="108">
        <v>800</v>
      </c>
      <c r="N25" s="109" t="s">
        <v>135</v>
      </c>
      <c r="O25" s="111" t="s">
        <v>179</v>
      </c>
      <c r="P25" s="109" t="s">
        <v>180</v>
      </c>
      <c r="Q25" s="109" t="s">
        <v>181</v>
      </c>
      <c r="R25" s="108" t="s">
        <v>84</v>
      </c>
      <c r="S25" s="111" t="s">
        <v>84</v>
      </c>
      <c r="T25" s="108">
        <v>1010403</v>
      </c>
      <c r="U25" s="108">
        <v>360</v>
      </c>
      <c r="V25" s="108">
        <v>1400</v>
      </c>
      <c r="W25" s="108">
        <v>1</v>
      </c>
      <c r="X25" s="113">
        <v>2020</v>
      </c>
      <c r="Y25" s="113">
        <v>51</v>
      </c>
      <c r="Z25" s="113">
        <v>0</v>
      </c>
      <c r="AA25" s="114" t="s">
        <v>96</v>
      </c>
      <c r="AB25" s="108">
        <v>117</v>
      </c>
      <c r="AC25" s="109" t="s">
        <v>86</v>
      </c>
      <c r="AD25" s="196" t="s">
        <v>182</v>
      </c>
      <c r="AE25" s="196" t="s">
        <v>86</v>
      </c>
      <c r="AF25" s="197">
        <f>AE25-AD25</f>
        <v>-22</v>
      </c>
      <c r="AG25" s="198">
        <f>IF(AI25="SI", 0,J25)</f>
        <v>632.32000000000005</v>
      </c>
      <c r="AH25" s="199">
        <f>AG25*AF25</f>
        <v>-13911.04</v>
      </c>
      <c r="AI25" s="200"/>
    </row>
    <row r="26" spans="1:35" ht="108">
      <c r="A26" s="108">
        <v>2020</v>
      </c>
      <c r="B26" s="108">
        <v>64</v>
      </c>
      <c r="C26" s="109" t="s">
        <v>135</v>
      </c>
      <c r="D26" s="194" t="s">
        <v>183</v>
      </c>
      <c r="E26" s="109" t="s">
        <v>135</v>
      </c>
      <c r="F26" s="201" t="s">
        <v>177</v>
      </c>
      <c r="G26" s="112">
        <v>790.4</v>
      </c>
      <c r="H26" s="112">
        <v>0</v>
      </c>
      <c r="I26" s="143" t="s">
        <v>79</v>
      </c>
      <c r="J26" s="112">
        <f>IF(I26="SI", G26-H26,G26)</f>
        <v>790.4</v>
      </c>
      <c r="K26" s="195" t="s">
        <v>184</v>
      </c>
      <c r="L26" s="108">
        <v>2020</v>
      </c>
      <c r="M26" s="108">
        <v>799</v>
      </c>
      <c r="N26" s="109" t="s">
        <v>135</v>
      </c>
      <c r="O26" s="111" t="s">
        <v>179</v>
      </c>
      <c r="P26" s="109" t="s">
        <v>180</v>
      </c>
      <c r="Q26" s="109" t="s">
        <v>181</v>
      </c>
      <c r="R26" s="108" t="s">
        <v>84</v>
      </c>
      <c r="S26" s="111" t="s">
        <v>84</v>
      </c>
      <c r="T26" s="108">
        <v>1010603</v>
      </c>
      <c r="U26" s="108">
        <v>580</v>
      </c>
      <c r="V26" s="108">
        <v>770</v>
      </c>
      <c r="W26" s="108">
        <v>99</v>
      </c>
      <c r="X26" s="113">
        <v>2020</v>
      </c>
      <c r="Y26" s="113">
        <v>52</v>
      </c>
      <c r="Z26" s="113">
        <v>0</v>
      </c>
      <c r="AA26" s="114" t="s">
        <v>96</v>
      </c>
      <c r="AB26" s="108">
        <v>116</v>
      </c>
      <c r="AC26" s="109" t="s">
        <v>86</v>
      </c>
      <c r="AD26" s="196" t="s">
        <v>182</v>
      </c>
      <c r="AE26" s="196" t="s">
        <v>86</v>
      </c>
      <c r="AF26" s="197">
        <f>AE26-AD26</f>
        <v>-22</v>
      </c>
      <c r="AG26" s="198">
        <f>IF(AI26="SI", 0,J26)</f>
        <v>790.4</v>
      </c>
      <c r="AH26" s="199">
        <f>AG26*AF26</f>
        <v>-17388.8</v>
      </c>
      <c r="AI26" s="200"/>
    </row>
    <row r="27" spans="1:35">
      <c r="A27" s="108">
        <v>2020</v>
      </c>
      <c r="B27" s="108">
        <v>65</v>
      </c>
      <c r="C27" s="109" t="s">
        <v>96</v>
      </c>
      <c r="D27" s="194" t="s">
        <v>185</v>
      </c>
      <c r="E27" s="109" t="s">
        <v>85</v>
      </c>
      <c r="F27" s="201" t="s">
        <v>186</v>
      </c>
      <c r="G27" s="112">
        <v>23.16</v>
      </c>
      <c r="H27" s="112">
        <v>4.18</v>
      </c>
      <c r="I27" s="143" t="s">
        <v>111</v>
      </c>
      <c r="J27" s="112">
        <f>IF(I27="SI", G27-H27,G27)</f>
        <v>18.98</v>
      </c>
      <c r="K27" s="195" t="s">
        <v>187</v>
      </c>
      <c r="L27" s="108">
        <v>2020</v>
      </c>
      <c r="M27" s="108">
        <v>806</v>
      </c>
      <c r="N27" s="109" t="s">
        <v>135</v>
      </c>
      <c r="O27" s="111" t="s">
        <v>188</v>
      </c>
      <c r="P27" s="109" t="s">
        <v>189</v>
      </c>
      <c r="Q27" s="109" t="s">
        <v>189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4</v>
      </c>
      <c r="X27" s="113">
        <v>2020</v>
      </c>
      <c r="Y27" s="113">
        <v>38</v>
      </c>
      <c r="Z27" s="113">
        <v>0</v>
      </c>
      <c r="AA27" s="114" t="s">
        <v>141</v>
      </c>
      <c r="AB27" s="108">
        <v>155</v>
      </c>
      <c r="AC27" s="109" t="s">
        <v>142</v>
      </c>
      <c r="AD27" s="196" t="s">
        <v>182</v>
      </c>
      <c r="AE27" s="196" t="s">
        <v>142</v>
      </c>
      <c r="AF27" s="197">
        <f>AE27-AD27</f>
        <v>5</v>
      </c>
      <c r="AG27" s="198">
        <f>IF(AI27="SI", 0,J27)</f>
        <v>18.98</v>
      </c>
      <c r="AH27" s="199">
        <f>AG27*AF27</f>
        <v>94.9</v>
      </c>
      <c r="AI27" s="200"/>
    </row>
    <row r="28" spans="1:35" ht="120">
      <c r="A28" s="108">
        <v>2020</v>
      </c>
      <c r="B28" s="108">
        <v>66</v>
      </c>
      <c r="C28" s="109" t="s">
        <v>96</v>
      </c>
      <c r="D28" s="194" t="s">
        <v>190</v>
      </c>
      <c r="E28" s="109" t="s">
        <v>135</v>
      </c>
      <c r="F28" s="201" t="s">
        <v>137</v>
      </c>
      <c r="G28" s="112">
        <v>32.729999999999997</v>
      </c>
      <c r="H28" s="112">
        <v>14.02</v>
      </c>
      <c r="I28" s="143" t="s">
        <v>111</v>
      </c>
      <c r="J28" s="112">
        <f>IF(I28="SI", G28-H28,G28)</f>
        <v>18.709999999999997</v>
      </c>
      <c r="K28" s="195" t="s">
        <v>191</v>
      </c>
      <c r="L28" s="108">
        <v>2020</v>
      </c>
      <c r="M28" s="108">
        <v>812</v>
      </c>
      <c r="N28" s="109" t="s">
        <v>96</v>
      </c>
      <c r="O28" s="111" t="s">
        <v>169</v>
      </c>
      <c r="P28" s="109" t="s">
        <v>170</v>
      </c>
      <c r="Q28" s="109" t="s">
        <v>92</v>
      </c>
      <c r="R28" s="108" t="s">
        <v>84</v>
      </c>
      <c r="S28" s="111" t="s">
        <v>84</v>
      </c>
      <c r="T28" s="108">
        <v>1010203</v>
      </c>
      <c r="U28" s="108">
        <v>140</v>
      </c>
      <c r="V28" s="108">
        <v>450</v>
      </c>
      <c r="W28" s="108">
        <v>7</v>
      </c>
      <c r="X28" s="113">
        <v>2020</v>
      </c>
      <c r="Y28" s="113">
        <v>34</v>
      </c>
      <c r="Z28" s="113">
        <v>0</v>
      </c>
      <c r="AA28" s="114" t="s">
        <v>141</v>
      </c>
      <c r="AB28" s="108">
        <v>158</v>
      </c>
      <c r="AC28" s="109" t="s">
        <v>142</v>
      </c>
      <c r="AD28" s="196" t="s">
        <v>182</v>
      </c>
      <c r="AE28" s="196" t="s">
        <v>142</v>
      </c>
      <c r="AF28" s="197">
        <f>AE28-AD28</f>
        <v>5</v>
      </c>
      <c r="AG28" s="198">
        <f>IF(AI28="SI", 0,J28)</f>
        <v>18.709999999999997</v>
      </c>
      <c r="AH28" s="199">
        <f>AG28*AF28</f>
        <v>93.549999999999983</v>
      </c>
      <c r="AI28" s="200"/>
    </row>
    <row r="29" spans="1:35" ht="120">
      <c r="A29" s="108">
        <v>2020</v>
      </c>
      <c r="B29" s="108">
        <v>67</v>
      </c>
      <c r="C29" s="109" t="s">
        <v>96</v>
      </c>
      <c r="D29" s="194" t="s">
        <v>192</v>
      </c>
      <c r="E29" s="109" t="s">
        <v>135</v>
      </c>
      <c r="F29" s="201" t="s">
        <v>137</v>
      </c>
      <c r="G29" s="112">
        <v>50.17</v>
      </c>
      <c r="H29" s="112">
        <v>17.16</v>
      </c>
      <c r="I29" s="143" t="s">
        <v>111</v>
      </c>
      <c r="J29" s="112">
        <f>IF(I29="SI", G29-H29,G29)</f>
        <v>33.010000000000005</v>
      </c>
      <c r="K29" s="195" t="s">
        <v>191</v>
      </c>
      <c r="L29" s="108">
        <v>2020</v>
      </c>
      <c r="M29" s="108">
        <v>811</v>
      </c>
      <c r="N29" s="109" t="s">
        <v>96</v>
      </c>
      <c r="O29" s="111" t="s">
        <v>169</v>
      </c>
      <c r="P29" s="109" t="s">
        <v>170</v>
      </c>
      <c r="Q29" s="109" t="s">
        <v>92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7</v>
      </c>
      <c r="X29" s="113">
        <v>2020</v>
      </c>
      <c r="Y29" s="113">
        <v>34</v>
      </c>
      <c r="Z29" s="113">
        <v>0</v>
      </c>
      <c r="AA29" s="114" t="s">
        <v>141</v>
      </c>
      <c r="AB29" s="108">
        <v>158</v>
      </c>
      <c r="AC29" s="109" t="s">
        <v>142</v>
      </c>
      <c r="AD29" s="196" t="s">
        <v>182</v>
      </c>
      <c r="AE29" s="196" t="s">
        <v>142</v>
      </c>
      <c r="AF29" s="197">
        <f>AE29-AD29</f>
        <v>5</v>
      </c>
      <c r="AG29" s="198">
        <f>IF(AI29="SI", 0,J29)</f>
        <v>33.010000000000005</v>
      </c>
      <c r="AH29" s="199">
        <f>AG29*AF29</f>
        <v>165.05</v>
      </c>
      <c r="AI29" s="200"/>
    </row>
    <row r="30" spans="1:35" ht="120">
      <c r="A30" s="108">
        <v>2020</v>
      </c>
      <c r="B30" s="108">
        <v>68</v>
      </c>
      <c r="C30" s="109" t="s">
        <v>86</v>
      </c>
      <c r="D30" s="194" t="s">
        <v>193</v>
      </c>
      <c r="E30" s="109" t="s">
        <v>96</v>
      </c>
      <c r="F30" s="201" t="s">
        <v>137</v>
      </c>
      <c r="G30" s="112">
        <v>64.89</v>
      </c>
      <c r="H30" s="112">
        <v>11.7</v>
      </c>
      <c r="I30" s="143" t="s">
        <v>111</v>
      </c>
      <c r="J30" s="112">
        <f>IF(I30="SI", G30-H30,G30)</f>
        <v>53.19</v>
      </c>
      <c r="K30" s="195" t="s">
        <v>191</v>
      </c>
      <c r="L30" s="108">
        <v>2020</v>
      </c>
      <c r="M30" s="108">
        <v>847</v>
      </c>
      <c r="N30" s="109" t="s">
        <v>86</v>
      </c>
      <c r="O30" s="111" t="s">
        <v>169</v>
      </c>
      <c r="P30" s="109" t="s">
        <v>170</v>
      </c>
      <c r="Q30" s="109" t="s">
        <v>92</v>
      </c>
      <c r="R30" s="108" t="s">
        <v>84</v>
      </c>
      <c r="S30" s="111" t="s">
        <v>84</v>
      </c>
      <c r="T30" s="108">
        <v>1010203</v>
      </c>
      <c r="U30" s="108">
        <v>140</v>
      </c>
      <c r="V30" s="108">
        <v>450</v>
      </c>
      <c r="W30" s="108">
        <v>7</v>
      </c>
      <c r="X30" s="113">
        <v>2020</v>
      </c>
      <c r="Y30" s="113">
        <v>34</v>
      </c>
      <c r="Z30" s="113">
        <v>0</v>
      </c>
      <c r="AA30" s="114" t="s">
        <v>141</v>
      </c>
      <c r="AB30" s="108">
        <v>158</v>
      </c>
      <c r="AC30" s="109" t="s">
        <v>142</v>
      </c>
      <c r="AD30" s="196" t="s">
        <v>194</v>
      </c>
      <c r="AE30" s="196" t="s">
        <v>142</v>
      </c>
      <c r="AF30" s="197">
        <f>AE30-AD30</f>
        <v>4</v>
      </c>
      <c r="AG30" s="198">
        <f>IF(AI30="SI", 0,J30)</f>
        <v>53.19</v>
      </c>
      <c r="AH30" s="199">
        <f>AG30*AF30</f>
        <v>212.76</v>
      </c>
      <c r="AI30" s="200"/>
    </row>
    <row r="31" spans="1:35">
      <c r="A31" s="108">
        <v>2020</v>
      </c>
      <c r="B31" s="108">
        <v>69</v>
      </c>
      <c r="C31" s="109" t="s">
        <v>195</v>
      </c>
      <c r="D31" s="194" t="s">
        <v>196</v>
      </c>
      <c r="E31" s="109" t="s">
        <v>195</v>
      </c>
      <c r="F31" s="201"/>
      <c r="G31" s="112">
        <v>3141.3</v>
      </c>
      <c r="H31" s="112">
        <v>650.1</v>
      </c>
      <c r="I31" s="143" t="s">
        <v>111</v>
      </c>
      <c r="J31" s="112">
        <f>IF(I31="SI", G31-H31,G31)</f>
        <v>2491.2000000000003</v>
      </c>
      <c r="K31" s="195" t="s">
        <v>197</v>
      </c>
      <c r="L31" s="108">
        <v>2020</v>
      </c>
      <c r="M31" s="108">
        <v>901</v>
      </c>
      <c r="N31" s="109" t="s">
        <v>195</v>
      </c>
      <c r="O31" s="111" t="s">
        <v>198</v>
      </c>
      <c r="P31" s="109" t="s">
        <v>199</v>
      </c>
      <c r="Q31" s="109" t="s">
        <v>92</v>
      </c>
      <c r="R31" s="108" t="s">
        <v>84</v>
      </c>
      <c r="S31" s="111" t="s">
        <v>84</v>
      </c>
      <c r="T31" s="108">
        <v>1010203</v>
      </c>
      <c r="U31" s="108">
        <v>140</v>
      </c>
      <c r="V31" s="108">
        <v>450</v>
      </c>
      <c r="W31" s="108">
        <v>2</v>
      </c>
      <c r="X31" s="113">
        <v>2019</v>
      </c>
      <c r="Y31" s="113">
        <v>210</v>
      </c>
      <c r="Z31" s="113">
        <v>0</v>
      </c>
      <c r="AA31" s="114" t="s">
        <v>141</v>
      </c>
      <c r="AB31" s="108">
        <v>153</v>
      </c>
      <c r="AC31" s="109" t="s">
        <v>142</v>
      </c>
      <c r="AD31" s="196" t="s">
        <v>200</v>
      </c>
      <c r="AE31" s="196" t="s">
        <v>142</v>
      </c>
      <c r="AF31" s="197">
        <f>AE31-AD31</f>
        <v>-9</v>
      </c>
      <c r="AG31" s="198">
        <f>IF(AI31="SI", 0,J31)</f>
        <v>2491.2000000000003</v>
      </c>
      <c r="AH31" s="199">
        <f>AG31*AF31</f>
        <v>-22420.800000000003</v>
      </c>
      <c r="AI31" s="200"/>
    </row>
    <row r="32" spans="1:35">
      <c r="A32" s="108">
        <v>2020</v>
      </c>
      <c r="B32" s="108">
        <v>69</v>
      </c>
      <c r="C32" s="109" t="s">
        <v>195</v>
      </c>
      <c r="D32" s="194" t="s">
        <v>196</v>
      </c>
      <c r="E32" s="109" t="s">
        <v>195</v>
      </c>
      <c r="F32" s="201"/>
      <c r="G32" s="112">
        <v>463.8</v>
      </c>
      <c r="H32" s="112">
        <v>0</v>
      </c>
      <c r="I32" s="143" t="s">
        <v>111</v>
      </c>
      <c r="J32" s="112">
        <f>IF(I32="SI", G32-H32,G32)</f>
        <v>463.8</v>
      </c>
      <c r="K32" s="195" t="s">
        <v>197</v>
      </c>
      <c r="L32" s="108">
        <v>2020</v>
      </c>
      <c r="M32" s="108">
        <v>901</v>
      </c>
      <c r="N32" s="109" t="s">
        <v>195</v>
      </c>
      <c r="O32" s="111" t="s">
        <v>198</v>
      </c>
      <c r="P32" s="109" t="s">
        <v>199</v>
      </c>
      <c r="Q32" s="109" t="s">
        <v>92</v>
      </c>
      <c r="R32" s="108" t="s">
        <v>84</v>
      </c>
      <c r="S32" s="111" t="s">
        <v>84</v>
      </c>
      <c r="T32" s="108">
        <v>1010202</v>
      </c>
      <c r="U32" s="108">
        <v>130</v>
      </c>
      <c r="V32" s="108">
        <v>450</v>
      </c>
      <c r="W32" s="108">
        <v>1</v>
      </c>
      <c r="X32" s="113">
        <v>2019</v>
      </c>
      <c r="Y32" s="113">
        <v>209</v>
      </c>
      <c r="Z32" s="113">
        <v>0</v>
      </c>
      <c r="AA32" s="114" t="s">
        <v>141</v>
      </c>
      <c r="AB32" s="108">
        <v>152</v>
      </c>
      <c r="AC32" s="109" t="s">
        <v>142</v>
      </c>
      <c r="AD32" s="196" t="s">
        <v>200</v>
      </c>
      <c r="AE32" s="196" t="s">
        <v>142</v>
      </c>
      <c r="AF32" s="197">
        <f>AE32-AD32</f>
        <v>-9</v>
      </c>
      <c r="AG32" s="198">
        <f>IF(AI32="SI", 0,J32)</f>
        <v>463.8</v>
      </c>
      <c r="AH32" s="199">
        <f>AG32*AF32</f>
        <v>-4174.2</v>
      </c>
      <c r="AI32" s="200"/>
    </row>
    <row r="33" spans="1:35" ht="96">
      <c r="A33" s="108">
        <v>2020</v>
      </c>
      <c r="B33" s="108">
        <v>70</v>
      </c>
      <c r="C33" s="109" t="s">
        <v>141</v>
      </c>
      <c r="D33" s="194" t="s">
        <v>201</v>
      </c>
      <c r="E33" s="109" t="s">
        <v>202</v>
      </c>
      <c r="F33" s="201" t="s">
        <v>203</v>
      </c>
      <c r="G33" s="112">
        <v>451.82</v>
      </c>
      <c r="H33" s="112">
        <v>86.92</v>
      </c>
      <c r="I33" s="143" t="s">
        <v>111</v>
      </c>
      <c r="J33" s="112">
        <f>IF(I33="SI", G33-H33,G33)</f>
        <v>364.9</v>
      </c>
      <c r="K33" s="195" t="s">
        <v>204</v>
      </c>
      <c r="L33" s="108">
        <v>2020</v>
      </c>
      <c r="M33" s="108">
        <v>1016</v>
      </c>
      <c r="N33" s="109" t="s">
        <v>141</v>
      </c>
      <c r="O33" s="111" t="s">
        <v>205</v>
      </c>
      <c r="P33" s="109" t="s">
        <v>206</v>
      </c>
      <c r="Q33" s="109" t="s">
        <v>92</v>
      </c>
      <c r="R33" s="108" t="s">
        <v>84</v>
      </c>
      <c r="S33" s="111" t="s">
        <v>84</v>
      </c>
      <c r="T33" s="108">
        <v>1010203</v>
      </c>
      <c r="U33" s="108">
        <v>140</v>
      </c>
      <c r="V33" s="108">
        <v>450</v>
      </c>
      <c r="W33" s="108">
        <v>5</v>
      </c>
      <c r="X33" s="113">
        <v>2020</v>
      </c>
      <c r="Y33" s="113">
        <v>41</v>
      </c>
      <c r="Z33" s="113">
        <v>0</v>
      </c>
      <c r="AA33" s="114" t="s">
        <v>141</v>
      </c>
      <c r="AB33" s="108">
        <v>154</v>
      </c>
      <c r="AC33" s="109" t="s">
        <v>142</v>
      </c>
      <c r="AD33" s="196" t="s">
        <v>207</v>
      </c>
      <c r="AE33" s="196" t="s">
        <v>142</v>
      </c>
      <c r="AF33" s="197">
        <f>AE33-AD33</f>
        <v>-25</v>
      </c>
      <c r="AG33" s="198">
        <f>IF(AI33="SI", 0,J33)</f>
        <v>364.9</v>
      </c>
      <c r="AH33" s="199">
        <f>AG33*AF33</f>
        <v>-9122.5</v>
      </c>
      <c r="AI33" s="200"/>
    </row>
    <row r="34" spans="1:35">
      <c r="A34" s="108">
        <v>2020</v>
      </c>
      <c r="B34" s="108">
        <v>71</v>
      </c>
      <c r="C34" s="109" t="s">
        <v>141</v>
      </c>
      <c r="D34" s="194" t="s">
        <v>208</v>
      </c>
      <c r="E34" s="109" t="s">
        <v>209</v>
      </c>
      <c r="F34" s="201" t="s">
        <v>210</v>
      </c>
      <c r="G34" s="112">
        <v>1880</v>
      </c>
      <c r="H34" s="112">
        <v>360.8</v>
      </c>
      <c r="I34" s="143" t="s">
        <v>111</v>
      </c>
      <c r="J34" s="112">
        <f>IF(I34="SI", G34-H34,G34)</f>
        <v>1519.2</v>
      </c>
      <c r="K34" s="195" t="s">
        <v>211</v>
      </c>
      <c r="L34" s="108">
        <v>2020</v>
      </c>
      <c r="M34" s="108">
        <v>988</v>
      </c>
      <c r="N34" s="109" t="s">
        <v>209</v>
      </c>
      <c r="O34" s="111" t="s">
        <v>212</v>
      </c>
      <c r="P34" s="109" t="s">
        <v>213</v>
      </c>
      <c r="Q34" s="109" t="s">
        <v>92</v>
      </c>
      <c r="R34" s="108" t="s">
        <v>84</v>
      </c>
      <c r="S34" s="111" t="s">
        <v>84</v>
      </c>
      <c r="T34" s="108">
        <v>1080103</v>
      </c>
      <c r="U34" s="108">
        <v>2780</v>
      </c>
      <c r="V34" s="108">
        <v>7380</v>
      </c>
      <c r="W34" s="108">
        <v>99</v>
      </c>
      <c r="X34" s="113">
        <v>2019</v>
      </c>
      <c r="Y34" s="113">
        <v>178</v>
      </c>
      <c r="Z34" s="113">
        <v>0</v>
      </c>
      <c r="AA34" s="114" t="s">
        <v>141</v>
      </c>
      <c r="AB34" s="108">
        <v>166</v>
      </c>
      <c r="AC34" s="109" t="s">
        <v>142</v>
      </c>
      <c r="AD34" s="196" t="s">
        <v>214</v>
      </c>
      <c r="AE34" s="196" t="s">
        <v>142</v>
      </c>
      <c r="AF34" s="197">
        <f>AE34-AD34</f>
        <v>-22</v>
      </c>
      <c r="AG34" s="198">
        <f>IF(AI34="SI", 0,J34)</f>
        <v>1519.2</v>
      </c>
      <c r="AH34" s="199">
        <f>AG34*AF34</f>
        <v>-33422.400000000001</v>
      </c>
      <c r="AI34" s="200"/>
    </row>
    <row r="35" spans="1:35">
      <c r="A35" s="108">
        <v>2020</v>
      </c>
      <c r="B35" s="108">
        <v>71</v>
      </c>
      <c r="C35" s="109" t="s">
        <v>141</v>
      </c>
      <c r="D35" s="194" t="s">
        <v>208</v>
      </c>
      <c r="E35" s="109" t="s">
        <v>209</v>
      </c>
      <c r="F35" s="201" t="s">
        <v>210</v>
      </c>
      <c r="G35" s="112">
        <v>120.8</v>
      </c>
      <c r="H35" s="112">
        <v>0</v>
      </c>
      <c r="I35" s="143" t="s">
        <v>111</v>
      </c>
      <c r="J35" s="112">
        <f>IF(I35="SI", G35-H35,G35)</f>
        <v>120.8</v>
      </c>
      <c r="K35" s="195" t="s">
        <v>211</v>
      </c>
      <c r="L35" s="108">
        <v>2020</v>
      </c>
      <c r="M35" s="108">
        <v>988</v>
      </c>
      <c r="N35" s="109" t="s">
        <v>209</v>
      </c>
      <c r="O35" s="111" t="s">
        <v>212</v>
      </c>
      <c r="P35" s="109" t="s">
        <v>213</v>
      </c>
      <c r="Q35" s="109" t="s">
        <v>92</v>
      </c>
      <c r="R35" s="108" t="s">
        <v>84</v>
      </c>
      <c r="S35" s="111" t="s">
        <v>84</v>
      </c>
      <c r="T35" s="108">
        <v>1080103</v>
      </c>
      <c r="U35" s="108">
        <v>2780</v>
      </c>
      <c r="V35" s="108">
        <v>7380</v>
      </c>
      <c r="W35" s="108">
        <v>99</v>
      </c>
      <c r="X35" s="113">
        <v>2020</v>
      </c>
      <c r="Y35" s="113">
        <v>178</v>
      </c>
      <c r="Z35" s="113">
        <v>0</v>
      </c>
      <c r="AA35" s="114" t="s">
        <v>141</v>
      </c>
      <c r="AB35" s="108">
        <v>167</v>
      </c>
      <c r="AC35" s="109" t="s">
        <v>142</v>
      </c>
      <c r="AD35" s="196" t="s">
        <v>214</v>
      </c>
      <c r="AE35" s="196" t="s">
        <v>142</v>
      </c>
      <c r="AF35" s="197">
        <f>AE35-AD35</f>
        <v>-22</v>
      </c>
      <c r="AG35" s="198">
        <f>IF(AI35="SI", 0,J35)</f>
        <v>120.8</v>
      </c>
      <c r="AH35" s="199">
        <f>AG35*AF35</f>
        <v>-2657.6</v>
      </c>
      <c r="AI35" s="200"/>
    </row>
    <row r="36" spans="1:35">
      <c r="A36" s="108">
        <v>2020</v>
      </c>
      <c r="B36" s="108">
        <v>72</v>
      </c>
      <c r="C36" s="109" t="s">
        <v>141</v>
      </c>
      <c r="D36" s="194" t="s">
        <v>215</v>
      </c>
      <c r="E36" s="109" t="s">
        <v>151</v>
      </c>
      <c r="F36" s="201" t="s">
        <v>216</v>
      </c>
      <c r="G36" s="112">
        <v>36.6</v>
      </c>
      <c r="H36" s="112">
        <v>6.6</v>
      </c>
      <c r="I36" s="143" t="s">
        <v>111</v>
      </c>
      <c r="J36" s="112">
        <f>IF(I36="SI", G36-H36,G36)</f>
        <v>30</v>
      </c>
      <c r="K36" s="195" t="s">
        <v>217</v>
      </c>
      <c r="L36" s="108">
        <v>2020</v>
      </c>
      <c r="M36" s="108">
        <v>983</v>
      </c>
      <c r="N36" s="109" t="s">
        <v>218</v>
      </c>
      <c r="O36" s="111" t="s">
        <v>219</v>
      </c>
      <c r="P36" s="109" t="s">
        <v>220</v>
      </c>
      <c r="Q36" s="109" t="s">
        <v>92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4</v>
      </c>
      <c r="X36" s="113">
        <v>2020</v>
      </c>
      <c r="Y36" s="113">
        <v>39</v>
      </c>
      <c r="Z36" s="113">
        <v>0</v>
      </c>
      <c r="AA36" s="114" t="s">
        <v>141</v>
      </c>
      <c r="AB36" s="108">
        <v>156</v>
      </c>
      <c r="AC36" s="109" t="s">
        <v>142</v>
      </c>
      <c r="AD36" s="196" t="s">
        <v>221</v>
      </c>
      <c r="AE36" s="196" t="s">
        <v>142</v>
      </c>
      <c r="AF36" s="197">
        <f>AE36-AD36</f>
        <v>-18</v>
      </c>
      <c r="AG36" s="198">
        <f>IF(AI36="SI", 0,J36)</f>
        <v>30</v>
      </c>
      <c r="AH36" s="199">
        <f>AG36*AF36</f>
        <v>-540</v>
      </c>
      <c r="AI36" s="200"/>
    </row>
    <row r="37" spans="1:35" ht="120">
      <c r="A37" s="108">
        <v>2020</v>
      </c>
      <c r="B37" s="108">
        <v>73</v>
      </c>
      <c r="C37" s="109" t="s">
        <v>141</v>
      </c>
      <c r="D37" s="194" t="s">
        <v>222</v>
      </c>
      <c r="E37" s="109" t="s">
        <v>182</v>
      </c>
      <c r="F37" s="201" t="s">
        <v>137</v>
      </c>
      <c r="G37" s="112">
        <v>151.83000000000001</v>
      </c>
      <c r="H37" s="112">
        <v>27.38</v>
      </c>
      <c r="I37" s="143" t="s">
        <v>111</v>
      </c>
      <c r="J37" s="112">
        <f>IF(I37="SI", G37-H37,G37)</f>
        <v>124.45000000000002</v>
      </c>
      <c r="K37" s="195" t="s">
        <v>138</v>
      </c>
      <c r="L37" s="108">
        <v>2020</v>
      </c>
      <c r="M37" s="108">
        <v>1015</v>
      </c>
      <c r="N37" s="109" t="s">
        <v>141</v>
      </c>
      <c r="O37" s="111" t="s">
        <v>139</v>
      </c>
      <c r="P37" s="109" t="s">
        <v>140</v>
      </c>
      <c r="Q37" s="109" t="s">
        <v>140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7</v>
      </c>
      <c r="X37" s="113">
        <v>2020</v>
      </c>
      <c r="Y37" s="113">
        <v>30</v>
      </c>
      <c r="Z37" s="113">
        <v>0</v>
      </c>
      <c r="AA37" s="114" t="s">
        <v>141</v>
      </c>
      <c r="AB37" s="108">
        <v>157</v>
      </c>
      <c r="AC37" s="109" t="s">
        <v>142</v>
      </c>
      <c r="AD37" s="196" t="s">
        <v>223</v>
      </c>
      <c r="AE37" s="196" t="s">
        <v>142</v>
      </c>
      <c r="AF37" s="197">
        <f>AE37-AD37</f>
        <v>-26</v>
      </c>
      <c r="AG37" s="198">
        <f>IF(AI37="SI", 0,J37)</f>
        <v>124.45000000000002</v>
      </c>
      <c r="AH37" s="199">
        <f>AG37*AF37</f>
        <v>-3235.7000000000003</v>
      </c>
      <c r="AI37" s="200"/>
    </row>
    <row r="38" spans="1:35" ht="72">
      <c r="A38" s="108">
        <v>2020</v>
      </c>
      <c r="B38" s="108">
        <v>74</v>
      </c>
      <c r="C38" s="109" t="s">
        <v>141</v>
      </c>
      <c r="D38" s="194" t="s">
        <v>224</v>
      </c>
      <c r="E38" s="109" t="s">
        <v>202</v>
      </c>
      <c r="F38" s="201" t="s">
        <v>146</v>
      </c>
      <c r="G38" s="112">
        <v>95.9</v>
      </c>
      <c r="H38" s="112">
        <v>17.29</v>
      </c>
      <c r="I38" s="143" t="s">
        <v>111</v>
      </c>
      <c r="J38" s="112">
        <f>IF(I38="SI", G38-H38,G38)</f>
        <v>78.610000000000014</v>
      </c>
      <c r="K38" s="195" t="s">
        <v>147</v>
      </c>
      <c r="L38" s="108">
        <v>2020</v>
      </c>
      <c r="M38" s="108">
        <v>994</v>
      </c>
      <c r="N38" s="109" t="s">
        <v>209</v>
      </c>
      <c r="O38" s="111" t="s">
        <v>149</v>
      </c>
      <c r="P38" s="109" t="s">
        <v>150</v>
      </c>
      <c r="Q38" s="109" t="s">
        <v>92</v>
      </c>
      <c r="R38" s="108" t="s">
        <v>84</v>
      </c>
      <c r="S38" s="111" t="s">
        <v>84</v>
      </c>
      <c r="T38" s="108">
        <v>1080203</v>
      </c>
      <c r="U38" s="108">
        <v>2890</v>
      </c>
      <c r="V38" s="108">
        <v>7430</v>
      </c>
      <c r="W38" s="108">
        <v>99</v>
      </c>
      <c r="X38" s="113">
        <v>2020</v>
      </c>
      <c r="Y38" s="113">
        <v>31</v>
      </c>
      <c r="Z38" s="113">
        <v>0</v>
      </c>
      <c r="AA38" s="114" t="s">
        <v>141</v>
      </c>
      <c r="AB38" s="108">
        <v>164</v>
      </c>
      <c r="AC38" s="109" t="s">
        <v>142</v>
      </c>
      <c r="AD38" s="196" t="s">
        <v>214</v>
      </c>
      <c r="AE38" s="196" t="s">
        <v>142</v>
      </c>
      <c r="AF38" s="197">
        <f>AE38-AD38</f>
        <v>-22</v>
      </c>
      <c r="AG38" s="198">
        <f>IF(AI38="SI", 0,J38)</f>
        <v>78.610000000000014</v>
      </c>
      <c r="AH38" s="199">
        <f>AG38*AF38</f>
        <v>-1729.4200000000003</v>
      </c>
      <c r="AI38" s="200"/>
    </row>
    <row r="39" spans="1:35" ht="132">
      <c r="A39" s="108">
        <v>2020</v>
      </c>
      <c r="B39" s="108">
        <v>75</v>
      </c>
      <c r="C39" s="109" t="s">
        <v>141</v>
      </c>
      <c r="D39" s="194" t="s">
        <v>225</v>
      </c>
      <c r="E39" s="109" t="s">
        <v>202</v>
      </c>
      <c r="F39" s="201" t="s">
        <v>226</v>
      </c>
      <c r="G39" s="112">
        <v>28.49</v>
      </c>
      <c r="H39" s="112">
        <v>5.41</v>
      </c>
      <c r="I39" s="143" t="s">
        <v>111</v>
      </c>
      <c r="J39" s="112">
        <f>IF(I39="SI", G39-H39,G39)</f>
        <v>23.08</v>
      </c>
      <c r="K39" s="195" t="s">
        <v>227</v>
      </c>
      <c r="L39" s="108">
        <v>2020</v>
      </c>
      <c r="M39" s="108">
        <v>1046</v>
      </c>
      <c r="N39" s="109" t="s">
        <v>141</v>
      </c>
      <c r="O39" s="111" t="s">
        <v>228</v>
      </c>
      <c r="P39" s="109" t="s">
        <v>229</v>
      </c>
      <c r="Q39" s="109" t="s">
        <v>92</v>
      </c>
      <c r="R39" s="108" t="s">
        <v>84</v>
      </c>
      <c r="S39" s="111" t="s">
        <v>84</v>
      </c>
      <c r="T39" s="108">
        <v>1010203</v>
      </c>
      <c r="U39" s="108">
        <v>140</v>
      </c>
      <c r="V39" s="108">
        <v>450</v>
      </c>
      <c r="W39" s="108">
        <v>5</v>
      </c>
      <c r="X39" s="113">
        <v>2020</v>
      </c>
      <c r="Y39" s="113">
        <v>42</v>
      </c>
      <c r="Z39" s="113">
        <v>0</v>
      </c>
      <c r="AA39" s="114" t="s">
        <v>141</v>
      </c>
      <c r="AB39" s="108">
        <v>161</v>
      </c>
      <c r="AC39" s="109" t="s">
        <v>142</v>
      </c>
      <c r="AD39" s="196" t="s">
        <v>214</v>
      </c>
      <c r="AE39" s="196" t="s">
        <v>142</v>
      </c>
      <c r="AF39" s="197">
        <f>AE39-AD39</f>
        <v>-22</v>
      </c>
      <c r="AG39" s="198">
        <f>IF(AI39="SI", 0,J39)</f>
        <v>23.08</v>
      </c>
      <c r="AH39" s="199">
        <f>AG39*AF39</f>
        <v>-507.76</v>
      </c>
      <c r="AI39" s="200"/>
    </row>
    <row r="40" spans="1:35">
      <c r="A40" s="108">
        <v>2020</v>
      </c>
      <c r="B40" s="108">
        <v>76</v>
      </c>
      <c r="C40" s="109" t="s">
        <v>141</v>
      </c>
      <c r="D40" s="194" t="s">
        <v>230</v>
      </c>
      <c r="E40" s="109" t="s">
        <v>231</v>
      </c>
      <c r="F40" s="201" t="s">
        <v>232</v>
      </c>
      <c r="G40" s="112">
        <v>109.8</v>
      </c>
      <c r="H40" s="112">
        <v>58.85</v>
      </c>
      <c r="I40" s="143" t="s">
        <v>111</v>
      </c>
      <c r="J40" s="112">
        <f>IF(I40="SI", G40-H40,G40)</f>
        <v>50.949999999999996</v>
      </c>
      <c r="K40" s="195" t="s">
        <v>233</v>
      </c>
      <c r="L40" s="108">
        <v>2020</v>
      </c>
      <c r="M40" s="108">
        <v>927</v>
      </c>
      <c r="N40" s="109" t="s">
        <v>234</v>
      </c>
      <c r="O40" s="111" t="s">
        <v>235</v>
      </c>
      <c r="P40" s="109" t="s">
        <v>236</v>
      </c>
      <c r="Q40" s="109" t="s">
        <v>92</v>
      </c>
      <c r="R40" s="108" t="s">
        <v>84</v>
      </c>
      <c r="S40" s="111" t="s">
        <v>84</v>
      </c>
      <c r="T40" s="108">
        <v>1010203</v>
      </c>
      <c r="U40" s="108">
        <v>140</v>
      </c>
      <c r="V40" s="108">
        <v>450</v>
      </c>
      <c r="W40" s="108">
        <v>2</v>
      </c>
      <c r="X40" s="113">
        <v>2020</v>
      </c>
      <c r="Y40" s="113">
        <v>15</v>
      </c>
      <c r="Z40" s="113">
        <v>0</v>
      </c>
      <c r="AA40" s="114" t="s">
        <v>141</v>
      </c>
      <c r="AB40" s="108">
        <v>150</v>
      </c>
      <c r="AC40" s="109" t="s">
        <v>142</v>
      </c>
      <c r="AD40" s="196" t="s">
        <v>237</v>
      </c>
      <c r="AE40" s="196" t="s">
        <v>142</v>
      </c>
      <c r="AF40" s="197">
        <f>AE40-AD40</f>
        <v>-11</v>
      </c>
      <c r="AG40" s="198">
        <f>IF(AI40="SI", 0,J40)</f>
        <v>50.949999999999996</v>
      </c>
      <c r="AH40" s="199">
        <f>AG40*AF40</f>
        <v>-560.44999999999993</v>
      </c>
      <c r="AI40" s="200"/>
    </row>
    <row r="41" spans="1:35">
      <c r="A41" s="108">
        <v>2020</v>
      </c>
      <c r="B41" s="108">
        <v>76</v>
      </c>
      <c r="C41" s="109" t="s">
        <v>141</v>
      </c>
      <c r="D41" s="194" t="s">
        <v>230</v>
      </c>
      <c r="E41" s="109" t="s">
        <v>231</v>
      </c>
      <c r="F41" s="201" t="s">
        <v>232</v>
      </c>
      <c r="G41" s="112">
        <v>216.56</v>
      </c>
      <c r="H41" s="112">
        <v>0</v>
      </c>
      <c r="I41" s="143" t="s">
        <v>111</v>
      </c>
      <c r="J41" s="112">
        <f>IF(I41="SI", G41-H41,G41)</f>
        <v>216.56</v>
      </c>
      <c r="K41" s="195" t="s">
        <v>238</v>
      </c>
      <c r="L41" s="108">
        <v>2020</v>
      </c>
      <c r="M41" s="108">
        <v>927</v>
      </c>
      <c r="N41" s="109" t="s">
        <v>234</v>
      </c>
      <c r="O41" s="111" t="s">
        <v>235</v>
      </c>
      <c r="P41" s="109" t="s">
        <v>236</v>
      </c>
      <c r="Q41" s="109" t="s">
        <v>92</v>
      </c>
      <c r="R41" s="108" t="s">
        <v>84</v>
      </c>
      <c r="S41" s="111" t="s">
        <v>84</v>
      </c>
      <c r="T41" s="108">
        <v>1010203</v>
      </c>
      <c r="U41" s="108">
        <v>140</v>
      </c>
      <c r="V41" s="108">
        <v>450</v>
      </c>
      <c r="W41" s="108">
        <v>2</v>
      </c>
      <c r="X41" s="113">
        <v>2020</v>
      </c>
      <c r="Y41" s="113">
        <v>119</v>
      </c>
      <c r="Z41" s="113">
        <v>0</v>
      </c>
      <c r="AA41" s="114" t="s">
        <v>141</v>
      </c>
      <c r="AB41" s="108">
        <v>151</v>
      </c>
      <c r="AC41" s="109" t="s">
        <v>142</v>
      </c>
      <c r="AD41" s="196" t="s">
        <v>237</v>
      </c>
      <c r="AE41" s="196" t="s">
        <v>142</v>
      </c>
      <c r="AF41" s="197">
        <f>AE41-AD41</f>
        <v>-11</v>
      </c>
      <c r="AG41" s="198">
        <f>IF(AI41="SI", 0,J41)</f>
        <v>216.56</v>
      </c>
      <c r="AH41" s="199">
        <f>AG41*AF41</f>
        <v>-2382.16</v>
      </c>
      <c r="AI41" s="200"/>
    </row>
    <row r="42" spans="1:35" ht="144">
      <c r="A42" s="108">
        <v>2020</v>
      </c>
      <c r="B42" s="108">
        <v>77</v>
      </c>
      <c r="C42" s="109" t="s">
        <v>141</v>
      </c>
      <c r="D42" s="194" t="s">
        <v>239</v>
      </c>
      <c r="E42" s="109" t="s">
        <v>240</v>
      </c>
      <c r="F42" s="201" t="s">
        <v>241</v>
      </c>
      <c r="G42" s="112">
        <v>544.73</v>
      </c>
      <c r="H42" s="112">
        <v>98.23</v>
      </c>
      <c r="I42" s="143" t="s">
        <v>111</v>
      </c>
      <c r="J42" s="112">
        <f>IF(I42="SI", G42-H42,G42)</f>
        <v>446.5</v>
      </c>
      <c r="K42" s="195" t="s">
        <v>242</v>
      </c>
      <c r="L42" s="108">
        <v>2020</v>
      </c>
      <c r="M42" s="108">
        <v>954</v>
      </c>
      <c r="N42" s="109" t="s">
        <v>240</v>
      </c>
      <c r="O42" s="111" t="s">
        <v>243</v>
      </c>
      <c r="P42" s="109" t="s">
        <v>244</v>
      </c>
      <c r="Q42" s="109" t="s">
        <v>244</v>
      </c>
      <c r="R42" s="108" t="s">
        <v>84</v>
      </c>
      <c r="S42" s="111" t="s">
        <v>84</v>
      </c>
      <c r="T42" s="108">
        <v>1010203</v>
      </c>
      <c r="U42" s="108">
        <v>140</v>
      </c>
      <c r="V42" s="108">
        <v>450</v>
      </c>
      <c r="W42" s="108">
        <v>2</v>
      </c>
      <c r="X42" s="113">
        <v>2018</v>
      </c>
      <c r="Y42" s="113">
        <v>16</v>
      </c>
      <c r="Z42" s="113">
        <v>0</v>
      </c>
      <c r="AA42" s="114" t="s">
        <v>141</v>
      </c>
      <c r="AB42" s="108">
        <v>165</v>
      </c>
      <c r="AC42" s="109" t="s">
        <v>142</v>
      </c>
      <c r="AD42" s="196" t="s">
        <v>245</v>
      </c>
      <c r="AE42" s="196" t="s">
        <v>142</v>
      </c>
      <c r="AF42" s="197">
        <f>AE42-AD42</f>
        <v>-16</v>
      </c>
      <c r="AG42" s="198">
        <f>IF(AI42="SI", 0,J42)</f>
        <v>446.5</v>
      </c>
      <c r="AH42" s="199">
        <f>AG42*AF42</f>
        <v>-7144</v>
      </c>
      <c r="AI42" s="200"/>
    </row>
    <row r="43" spans="1:35" ht="144">
      <c r="A43" s="108">
        <v>2020</v>
      </c>
      <c r="B43" s="108">
        <v>78</v>
      </c>
      <c r="C43" s="109" t="s">
        <v>141</v>
      </c>
      <c r="D43" s="194" t="s">
        <v>246</v>
      </c>
      <c r="E43" s="109" t="s">
        <v>143</v>
      </c>
      <c r="F43" s="201" t="s">
        <v>247</v>
      </c>
      <c r="G43" s="112">
        <v>1457.29</v>
      </c>
      <c r="H43" s="112">
        <v>262.79000000000002</v>
      </c>
      <c r="I43" s="143" t="s">
        <v>111</v>
      </c>
      <c r="J43" s="112">
        <f>IF(I43="SI", G43-H43,G43)</f>
        <v>1194.5</v>
      </c>
      <c r="K43" s="195" t="s">
        <v>248</v>
      </c>
      <c r="L43" s="108">
        <v>2020</v>
      </c>
      <c r="M43" s="108">
        <v>1012</v>
      </c>
      <c r="N43" s="109" t="s">
        <v>141</v>
      </c>
      <c r="O43" s="111" t="s">
        <v>249</v>
      </c>
      <c r="P43" s="109" t="s">
        <v>250</v>
      </c>
      <c r="Q43" s="109" t="s">
        <v>92</v>
      </c>
      <c r="R43" s="108" t="s">
        <v>84</v>
      </c>
      <c r="S43" s="111" t="s">
        <v>84</v>
      </c>
      <c r="T43" s="108">
        <v>1010203</v>
      </c>
      <c r="U43" s="108">
        <v>140</v>
      </c>
      <c r="V43" s="108">
        <v>450</v>
      </c>
      <c r="W43" s="108">
        <v>2</v>
      </c>
      <c r="X43" s="113">
        <v>2020</v>
      </c>
      <c r="Y43" s="113">
        <v>32</v>
      </c>
      <c r="Z43" s="113">
        <v>0</v>
      </c>
      <c r="AA43" s="114" t="s">
        <v>141</v>
      </c>
      <c r="AB43" s="108">
        <v>162</v>
      </c>
      <c r="AC43" s="109" t="s">
        <v>142</v>
      </c>
      <c r="AD43" s="196" t="s">
        <v>251</v>
      </c>
      <c r="AE43" s="196" t="s">
        <v>142</v>
      </c>
      <c r="AF43" s="197">
        <f>AE43-AD43</f>
        <v>-28</v>
      </c>
      <c r="AG43" s="198">
        <f>IF(AI43="SI", 0,J43)</f>
        <v>1194.5</v>
      </c>
      <c r="AH43" s="199">
        <f>AG43*AF43</f>
        <v>-33446</v>
      </c>
      <c r="AI43" s="200"/>
    </row>
    <row r="44" spans="1:35" ht="24">
      <c r="A44" s="108">
        <v>2020</v>
      </c>
      <c r="B44" s="108">
        <v>79</v>
      </c>
      <c r="C44" s="109" t="s">
        <v>141</v>
      </c>
      <c r="D44" s="194" t="s">
        <v>252</v>
      </c>
      <c r="E44" s="109" t="s">
        <v>182</v>
      </c>
      <c r="F44" s="201" t="s">
        <v>253</v>
      </c>
      <c r="G44" s="112">
        <v>305</v>
      </c>
      <c r="H44" s="112">
        <v>55</v>
      </c>
      <c r="I44" s="143" t="s">
        <v>111</v>
      </c>
      <c r="J44" s="112">
        <f>IF(I44="SI", G44-H44,G44)</f>
        <v>250</v>
      </c>
      <c r="K44" s="195" t="s">
        <v>254</v>
      </c>
      <c r="L44" s="108">
        <v>2020</v>
      </c>
      <c r="M44" s="108">
        <v>1013</v>
      </c>
      <c r="N44" s="109" t="s">
        <v>141</v>
      </c>
      <c r="O44" s="111" t="s">
        <v>249</v>
      </c>
      <c r="P44" s="109" t="s">
        <v>250</v>
      </c>
      <c r="Q44" s="109" t="s">
        <v>92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2</v>
      </c>
      <c r="X44" s="113">
        <v>2020</v>
      </c>
      <c r="Y44" s="113">
        <v>64</v>
      </c>
      <c r="Z44" s="113">
        <v>0</v>
      </c>
      <c r="AA44" s="114" t="s">
        <v>141</v>
      </c>
      <c r="AB44" s="108">
        <v>163</v>
      </c>
      <c r="AC44" s="109" t="s">
        <v>142</v>
      </c>
      <c r="AD44" s="196" t="s">
        <v>251</v>
      </c>
      <c r="AE44" s="196" t="s">
        <v>142</v>
      </c>
      <c r="AF44" s="197">
        <f>AE44-AD44</f>
        <v>-28</v>
      </c>
      <c r="AG44" s="198">
        <f>IF(AI44="SI", 0,J44)</f>
        <v>250</v>
      </c>
      <c r="AH44" s="199">
        <f>AG44*AF44</f>
        <v>-7000</v>
      </c>
      <c r="AI44" s="200"/>
    </row>
    <row r="45" spans="1:35">
      <c r="A45" s="108">
        <v>2020</v>
      </c>
      <c r="B45" s="108">
        <v>80</v>
      </c>
      <c r="C45" s="109" t="s">
        <v>255</v>
      </c>
      <c r="D45" s="194" t="s">
        <v>256</v>
      </c>
      <c r="E45" s="109" t="s">
        <v>257</v>
      </c>
      <c r="F45" s="201"/>
      <c r="G45" s="112">
        <v>205.62</v>
      </c>
      <c r="H45" s="112">
        <v>37.08</v>
      </c>
      <c r="I45" s="143" t="s">
        <v>111</v>
      </c>
      <c r="J45" s="112">
        <f>IF(I45="SI", G45-H45,G45)</f>
        <v>168.54000000000002</v>
      </c>
      <c r="K45" s="195" t="s">
        <v>92</v>
      </c>
      <c r="L45" s="108">
        <v>2020</v>
      </c>
      <c r="M45" s="108">
        <v>1075</v>
      </c>
      <c r="N45" s="109" t="s">
        <v>258</v>
      </c>
      <c r="O45" s="111" t="s">
        <v>259</v>
      </c>
      <c r="P45" s="109" t="s">
        <v>260</v>
      </c>
      <c r="Q45" s="109" t="s">
        <v>92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5</v>
      </c>
      <c r="X45" s="113">
        <v>2020</v>
      </c>
      <c r="Y45" s="113">
        <v>90</v>
      </c>
      <c r="Z45" s="113">
        <v>0</v>
      </c>
      <c r="AA45" s="114" t="s">
        <v>261</v>
      </c>
      <c r="AB45" s="108">
        <v>212</v>
      </c>
      <c r="AC45" s="109" t="s">
        <v>262</v>
      </c>
      <c r="AD45" s="196" t="s">
        <v>263</v>
      </c>
      <c r="AE45" s="196" t="s">
        <v>262</v>
      </c>
      <c r="AF45" s="197">
        <f>AE45-AD45</f>
        <v>4</v>
      </c>
      <c r="AG45" s="198">
        <f>IF(AI45="SI", 0,J45)</f>
        <v>168.54000000000002</v>
      </c>
      <c r="AH45" s="199">
        <f>AG45*AF45</f>
        <v>674.16000000000008</v>
      </c>
      <c r="AI45" s="200"/>
    </row>
    <row r="46" spans="1:35" ht="120">
      <c r="A46" s="108">
        <v>2020</v>
      </c>
      <c r="B46" s="108">
        <v>81</v>
      </c>
      <c r="C46" s="109" t="s">
        <v>255</v>
      </c>
      <c r="D46" s="194" t="s">
        <v>264</v>
      </c>
      <c r="E46" s="109" t="s">
        <v>265</v>
      </c>
      <c r="F46" s="201" t="s">
        <v>266</v>
      </c>
      <c r="G46" s="112">
        <v>4514</v>
      </c>
      <c r="H46" s="112">
        <v>814</v>
      </c>
      <c r="I46" s="143" t="s">
        <v>111</v>
      </c>
      <c r="J46" s="112">
        <f>IF(I46="SI", G46-H46,G46)</f>
        <v>3700</v>
      </c>
      <c r="K46" s="195" t="s">
        <v>267</v>
      </c>
      <c r="L46" s="108">
        <v>2020</v>
      </c>
      <c r="M46" s="108">
        <v>1168</v>
      </c>
      <c r="N46" s="109" t="s">
        <v>265</v>
      </c>
      <c r="O46" s="111" t="s">
        <v>259</v>
      </c>
      <c r="P46" s="109" t="s">
        <v>260</v>
      </c>
      <c r="Q46" s="109" t="s">
        <v>92</v>
      </c>
      <c r="R46" s="108" t="s">
        <v>84</v>
      </c>
      <c r="S46" s="111" t="s">
        <v>84</v>
      </c>
      <c r="T46" s="108">
        <v>2010501</v>
      </c>
      <c r="U46" s="108">
        <v>6130</v>
      </c>
      <c r="V46" s="108">
        <v>9121</v>
      </c>
      <c r="W46" s="108">
        <v>99</v>
      </c>
      <c r="X46" s="113">
        <v>2019</v>
      </c>
      <c r="Y46" s="113">
        <v>145</v>
      </c>
      <c r="Z46" s="113">
        <v>0</v>
      </c>
      <c r="AA46" s="114" t="s">
        <v>268</v>
      </c>
      <c r="AB46" s="108">
        <v>195</v>
      </c>
      <c r="AC46" s="109" t="s">
        <v>268</v>
      </c>
      <c r="AD46" s="196" t="s">
        <v>269</v>
      </c>
      <c r="AE46" s="196" t="s">
        <v>268</v>
      </c>
      <c r="AF46" s="197">
        <f>AE46-AD46</f>
        <v>-23</v>
      </c>
      <c r="AG46" s="198">
        <f>IF(AI46="SI", 0,J46)</f>
        <v>3700</v>
      </c>
      <c r="AH46" s="199">
        <f>AG46*AF46</f>
        <v>-85100</v>
      </c>
      <c r="AI46" s="200"/>
    </row>
    <row r="47" spans="1:35" ht="48">
      <c r="A47" s="108">
        <v>2020</v>
      </c>
      <c r="B47" s="108">
        <v>82</v>
      </c>
      <c r="C47" s="109" t="s">
        <v>255</v>
      </c>
      <c r="D47" s="194" t="s">
        <v>270</v>
      </c>
      <c r="E47" s="109" t="s">
        <v>271</v>
      </c>
      <c r="F47" s="201" t="s">
        <v>272</v>
      </c>
      <c r="G47" s="112">
        <v>381.56</v>
      </c>
      <c r="H47" s="112">
        <v>68.81</v>
      </c>
      <c r="I47" s="143" t="s">
        <v>111</v>
      </c>
      <c r="J47" s="112">
        <f>IF(I47="SI", G47-H47,G47)</f>
        <v>312.75</v>
      </c>
      <c r="K47" s="195" t="s">
        <v>273</v>
      </c>
      <c r="L47" s="108">
        <v>2020</v>
      </c>
      <c r="M47" s="108">
        <v>1081</v>
      </c>
      <c r="N47" s="109" t="s">
        <v>274</v>
      </c>
      <c r="O47" s="111" t="s">
        <v>275</v>
      </c>
      <c r="P47" s="109" t="s">
        <v>276</v>
      </c>
      <c r="Q47" s="109" t="s">
        <v>276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2</v>
      </c>
      <c r="X47" s="113">
        <v>2020</v>
      </c>
      <c r="Y47" s="113">
        <v>94</v>
      </c>
      <c r="Z47" s="113">
        <v>0</v>
      </c>
      <c r="AA47" s="114" t="s">
        <v>261</v>
      </c>
      <c r="AB47" s="108">
        <v>217</v>
      </c>
      <c r="AC47" s="109" t="s">
        <v>262</v>
      </c>
      <c r="AD47" s="196" t="s">
        <v>262</v>
      </c>
      <c r="AE47" s="196" t="s">
        <v>262</v>
      </c>
      <c r="AF47" s="197">
        <f>AE47-AD47</f>
        <v>0</v>
      </c>
      <c r="AG47" s="198">
        <f>IF(AI47="SI", 0,J47)</f>
        <v>312.75</v>
      </c>
      <c r="AH47" s="199">
        <f>AG47*AF47</f>
        <v>0</v>
      </c>
      <c r="AI47" s="200"/>
    </row>
    <row r="48" spans="1:35" ht="216">
      <c r="A48" s="108">
        <v>2020</v>
      </c>
      <c r="B48" s="108">
        <v>83</v>
      </c>
      <c r="C48" s="109" t="s">
        <v>255</v>
      </c>
      <c r="D48" s="194" t="s">
        <v>277</v>
      </c>
      <c r="E48" s="109" t="s">
        <v>257</v>
      </c>
      <c r="F48" s="201" t="s">
        <v>278</v>
      </c>
      <c r="G48" s="112">
        <v>488</v>
      </c>
      <c r="H48" s="112">
        <v>88</v>
      </c>
      <c r="I48" s="143" t="s">
        <v>111</v>
      </c>
      <c r="J48" s="112">
        <f>IF(I48="SI", G48-H48,G48)</f>
        <v>400</v>
      </c>
      <c r="K48" s="195" t="s">
        <v>279</v>
      </c>
      <c r="L48" s="108">
        <v>2020</v>
      </c>
      <c r="M48" s="108">
        <v>1063</v>
      </c>
      <c r="N48" s="109" t="s">
        <v>257</v>
      </c>
      <c r="O48" s="111" t="s">
        <v>280</v>
      </c>
      <c r="P48" s="109" t="s">
        <v>281</v>
      </c>
      <c r="Q48" s="109" t="s">
        <v>281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2</v>
      </c>
      <c r="X48" s="113">
        <v>2020</v>
      </c>
      <c r="Y48" s="113">
        <v>66</v>
      </c>
      <c r="Z48" s="113">
        <v>0</v>
      </c>
      <c r="AA48" s="114" t="s">
        <v>261</v>
      </c>
      <c r="AB48" s="108">
        <v>218</v>
      </c>
      <c r="AC48" s="109" t="s">
        <v>262</v>
      </c>
      <c r="AD48" s="196" t="s">
        <v>282</v>
      </c>
      <c r="AE48" s="196" t="s">
        <v>262</v>
      </c>
      <c r="AF48" s="197">
        <f>AE48-AD48</f>
        <v>5</v>
      </c>
      <c r="AG48" s="198">
        <f>IF(AI48="SI", 0,J48)</f>
        <v>400</v>
      </c>
      <c r="AH48" s="199">
        <f>AG48*AF48</f>
        <v>2000</v>
      </c>
      <c r="AI48" s="200"/>
    </row>
    <row r="49" spans="1:35" ht="24">
      <c r="A49" s="108">
        <v>2020</v>
      </c>
      <c r="B49" s="108">
        <v>84</v>
      </c>
      <c r="C49" s="109" t="s">
        <v>268</v>
      </c>
      <c r="D49" s="194" t="s">
        <v>283</v>
      </c>
      <c r="E49" s="109" t="s">
        <v>255</v>
      </c>
      <c r="F49" s="201" t="s">
        <v>284</v>
      </c>
      <c r="G49" s="112">
        <v>124.21</v>
      </c>
      <c r="H49" s="112">
        <v>22.4</v>
      </c>
      <c r="I49" s="143" t="s">
        <v>111</v>
      </c>
      <c r="J49" s="112">
        <f>IF(I49="SI", G49-H49,G49)</f>
        <v>101.81</v>
      </c>
      <c r="K49" s="195" t="s">
        <v>285</v>
      </c>
      <c r="L49" s="108">
        <v>2020</v>
      </c>
      <c r="M49" s="108">
        <v>1194</v>
      </c>
      <c r="N49" s="109" t="s">
        <v>268</v>
      </c>
      <c r="O49" s="111" t="s">
        <v>286</v>
      </c>
      <c r="P49" s="109" t="s">
        <v>287</v>
      </c>
      <c r="Q49" s="109" t="s">
        <v>288</v>
      </c>
      <c r="R49" s="108" t="s">
        <v>84</v>
      </c>
      <c r="S49" s="111" t="s">
        <v>84</v>
      </c>
      <c r="T49" s="108">
        <v>1010202</v>
      </c>
      <c r="U49" s="108">
        <v>130</v>
      </c>
      <c r="V49" s="108">
        <v>450</v>
      </c>
      <c r="W49" s="108">
        <v>1</v>
      </c>
      <c r="X49" s="113">
        <v>2020</v>
      </c>
      <c r="Y49" s="113">
        <v>91</v>
      </c>
      <c r="Z49" s="113">
        <v>0</v>
      </c>
      <c r="AA49" s="114" t="s">
        <v>261</v>
      </c>
      <c r="AB49" s="108">
        <v>213</v>
      </c>
      <c r="AC49" s="109" t="s">
        <v>262</v>
      </c>
      <c r="AD49" s="196" t="s">
        <v>289</v>
      </c>
      <c r="AE49" s="196" t="s">
        <v>262</v>
      </c>
      <c r="AF49" s="197">
        <f>AE49-AD49</f>
        <v>-11</v>
      </c>
      <c r="AG49" s="198">
        <f>IF(AI49="SI", 0,J49)</f>
        <v>101.81</v>
      </c>
      <c r="AH49" s="199">
        <f>AG49*AF49</f>
        <v>-1119.9100000000001</v>
      </c>
      <c r="AI49" s="200"/>
    </row>
    <row r="50" spans="1:35" ht="72">
      <c r="A50" s="108">
        <v>2020</v>
      </c>
      <c r="B50" s="108">
        <v>85</v>
      </c>
      <c r="C50" s="109" t="s">
        <v>268</v>
      </c>
      <c r="D50" s="194" t="s">
        <v>290</v>
      </c>
      <c r="E50" s="109" t="s">
        <v>221</v>
      </c>
      <c r="F50" s="201" t="s">
        <v>146</v>
      </c>
      <c r="G50" s="112">
        <v>95.9</v>
      </c>
      <c r="H50" s="112">
        <v>17.29</v>
      </c>
      <c r="I50" s="143" t="s">
        <v>111</v>
      </c>
      <c r="J50" s="112">
        <f>IF(I50="SI", G50-H50,G50)</f>
        <v>78.610000000000014</v>
      </c>
      <c r="K50" s="195" t="s">
        <v>147</v>
      </c>
      <c r="L50" s="108">
        <v>2020</v>
      </c>
      <c r="M50" s="108">
        <v>1191</v>
      </c>
      <c r="N50" s="109" t="s">
        <v>268</v>
      </c>
      <c r="O50" s="111" t="s">
        <v>149</v>
      </c>
      <c r="P50" s="109" t="s">
        <v>150</v>
      </c>
      <c r="Q50" s="109" t="s">
        <v>92</v>
      </c>
      <c r="R50" s="108" t="s">
        <v>84</v>
      </c>
      <c r="S50" s="111" t="s">
        <v>84</v>
      </c>
      <c r="T50" s="108">
        <v>1080203</v>
      </c>
      <c r="U50" s="108">
        <v>2890</v>
      </c>
      <c r="V50" s="108">
        <v>7430</v>
      </c>
      <c r="W50" s="108">
        <v>99</v>
      </c>
      <c r="X50" s="113">
        <v>2020</v>
      </c>
      <c r="Y50" s="113">
        <v>31</v>
      </c>
      <c r="Z50" s="113">
        <v>0</v>
      </c>
      <c r="AA50" s="114" t="s">
        <v>261</v>
      </c>
      <c r="AB50" s="108">
        <v>222</v>
      </c>
      <c r="AC50" s="109" t="s">
        <v>262</v>
      </c>
      <c r="AD50" s="196" t="s">
        <v>291</v>
      </c>
      <c r="AE50" s="196" t="s">
        <v>262</v>
      </c>
      <c r="AF50" s="197">
        <f>AE50-AD50</f>
        <v>-13</v>
      </c>
      <c r="AG50" s="198">
        <f>IF(AI50="SI", 0,J50)</f>
        <v>78.610000000000014</v>
      </c>
      <c r="AH50" s="199">
        <f>AG50*AF50</f>
        <v>-1021.9300000000002</v>
      </c>
      <c r="AI50" s="200"/>
    </row>
    <row r="51" spans="1:35">
      <c r="A51" s="108">
        <v>2020</v>
      </c>
      <c r="B51" s="108">
        <v>86</v>
      </c>
      <c r="C51" s="109" t="s">
        <v>261</v>
      </c>
      <c r="D51" s="194" t="s">
        <v>76</v>
      </c>
      <c r="E51" s="109" t="s">
        <v>245</v>
      </c>
      <c r="F51" s="201"/>
      <c r="G51" s="112">
        <v>299.99</v>
      </c>
      <c r="H51" s="112">
        <v>27.27</v>
      </c>
      <c r="I51" s="143" t="s">
        <v>111</v>
      </c>
      <c r="J51" s="112">
        <f>IF(I51="SI", G51-H51,G51)</f>
        <v>272.72000000000003</v>
      </c>
      <c r="K51" s="195" t="s">
        <v>292</v>
      </c>
      <c r="L51" s="108">
        <v>2020</v>
      </c>
      <c r="M51" s="108">
        <v>1202</v>
      </c>
      <c r="N51" s="109" t="s">
        <v>268</v>
      </c>
      <c r="O51" s="111" t="s">
        <v>293</v>
      </c>
      <c r="P51" s="109" t="s">
        <v>294</v>
      </c>
      <c r="Q51" s="109" t="s">
        <v>92</v>
      </c>
      <c r="R51" s="108" t="s">
        <v>84</v>
      </c>
      <c r="S51" s="111" t="s">
        <v>84</v>
      </c>
      <c r="T51" s="108">
        <v>1040205</v>
      </c>
      <c r="U51" s="108">
        <v>1590</v>
      </c>
      <c r="V51" s="108">
        <v>2188</v>
      </c>
      <c r="W51" s="108">
        <v>99</v>
      </c>
      <c r="X51" s="113">
        <v>2020</v>
      </c>
      <c r="Y51" s="113">
        <v>105</v>
      </c>
      <c r="Z51" s="113">
        <v>0</v>
      </c>
      <c r="AA51" s="114" t="s">
        <v>261</v>
      </c>
      <c r="AB51" s="108">
        <v>223</v>
      </c>
      <c r="AC51" s="109" t="s">
        <v>262</v>
      </c>
      <c r="AD51" s="196" t="s">
        <v>295</v>
      </c>
      <c r="AE51" s="196" t="s">
        <v>262</v>
      </c>
      <c r="AF51" s="197">
        <f>AE51-AD51</f>
        <v>-10</v>
      </c>
      <c r="AG51" s="198">
        <f>IF(AI51="SI", 0,J51)</f>
        <v>272.72000000000003</v>
      </c>
      <c r="AH51" s="199">
        <f>AG51*AF51</f>
        <v>-2727.2000000000003</v>
      </c>
      <c r="AI51" s="200"/>
    </row>
    <row r="52" spans="1:35" ht="24">
      <c r="A52" s="108">
        <v>2020</v>
      </c>
      <c r="B52" s="108">
        <v>87</v>
      </c>
      <c r="C52" s="109" t="s">
        <v>261</v>
      </c>
      <c r="D52" s="194" t="s">
        <v>296</v>
      </c>
      <c r="E52" s="109" t="s">
        <v>214</v>
      </c>
      <c r="F52" s="201" t="s">
        <v>297</v>
      </c>
      <c r="G52" s="112">
        <v>134.19999999999999</v>
      </c>
      <c r="H52" s="112">
        <v>24.2</v>
      </c>
      <c r="I52" s="143" t="s">
        <v>111</v>
      </c>
      <c r="J52" s="112">
        <f>IF(I52="SI", G52-H52,G52)</f>
        <v>109.99999999999999</v>
      </c>
      <c r="K52" s="195" t="s">
        <v>92</v>
      </c>
      <c r="L52" s="108">
        <v>2020</v>
      </c>
      <c r="M52" s="108">
        <v>1223</v>
      </c>
      <c r="N52" s="109" t="s">
        <v>214</v>
      </c>
      <c r="O52" s="111" t="s">
        <v>298</v>
      </c>
      <c r="P52" s="109" t="s">
        <v>299</v>
      </c>
      <c r="Q52" s="109" t="s">
        <v>92</v>
      </c>
      <c r="R52" s="108" t="s">
        <v>84</v>
      </c>
      <c r="S52" s="111" t="s">
        <v>84</v>
      </c>
      <c r="T52" s="108">
        <v>1010203</v>
      </c>
      <c r="U52" s="108">
        <v>140</v>
      </c>
      <c r="V52" s="108">
        <v>450</v>
      </c>
      <c r="W52" s="108">
        <v>8</v>
      </c>
      <c r="X52" s="113">
        <v>2020</v>
      </c>
      <c r="Y52" s="113">
        <v>29</v>
      </c>
      <c r="Z52" s="113">
        <v>0</v>
      </c>
      <c r="AA52" s="114" t="s">
        <v>261</v>
      </c>
      <c r="AB52" s="108">
        <v>219</v>
      </c>
      <c r="AC52" s="109" t="s">
        <v>262</v>
      </c>
      <c r="AD52" s="196" t="s">
        <v>300</v>
      </c>
      <c r="AE52" s="196" t="s">
        <v>262</v>
      </c>
      <c r="AF52" s="197">
        <f>AE52-AD52</f>
        <v>-16</v>
      </c>
      <c r="AG52" s="198">
        <f>IF(AI52="SI", 0,J52)</f>
        <v>109.99999999999999</v>
      </c>
      <c r="AH52" s="199">
        <f>AG52*AF52</f>
        <v>-1759.9999999999998</v>
      </c>
      <c r="AI52" s="200"/>
    </row>
    <row r="53" spans="1:35" ht="60">
      <c r="A53" s="108">
        <v>2020</v>
      </c>
      <c r="B53" s="108">
        <v>88</v>
      </c>
      <c r="C53" s="109" t="s">
        <v>261</v>
      </c>
      <c r="D53" s="194" t="s">
        <v>301</v>
      </c>
      <c r="E53" s="109" t="s">
        <v>258</v>
      </c>
      <c r="F53" s="201" t="s">
        <v>302</v>
      </c>
      <c r="G53" s="112">
        <v>494.27</v>
      </c>
      <c r="H53" s="112">
        <v>44.93</v>
      </c>
      <c r="I53" s="143" t="s">
        <v>111</v>
      </c>
      <c r="J53" s="112">
        <f>IF(I53="SI", G53-H53,G53)</f>
        <v>449.34</v>
      </c>
      <c r="K53" s="195" t="s">
        <v>303</v>
      </c>
      <c r="L53" s="108">
        <v>2020</v>
      </c>
      <c r="M53" s="108">
        <v>1287</v>
      </c>
      <c r="N53" s="109" t="s">
        <v>304</v>
      </c>
      <c r="O53" s="111" t="s">
        <v>305</v>
      </c>
      <c r="P53" s="109" t="s">
        <v>306</v>
      </c>
      <c r="Q53" s="109" t="s">
        <v>92</v>
      </c>
      <c r="R53" s="108" t="s">
        <v>84</v>
      </c>
      <c r="S53" s="111" t="s">
        <v>84</v>
      </c>
      <c r="T53" s="108">
        <v>1010203</v>
      </c>
      <c r="U53" s="108">
        <v>140</v>
      </c>
      <c r="V53" s="108">
        <v>450</v>
      </c>
      <c r="W53" s="108">
        <v>6</v>
      </c>
      <c r="X53" s="113">
        <v>2020</v>
      </c>
      <c r="Y53" s="113">
        <v>40</v>
      </c>
      <c r="Z53" s="113">
        <v>0</v>
      </c>
      <c r="AA53" s="114" t="s">
        <v>261</v>
      </c>
      <c r="AB53" s="108">
        <v>221</v>
      </c>
      <c r="AC53" s="109" t="s">
        <v>262</v>
      </c>
      <c r="AD53" s="196" t="s">
        <v>307</v>
      </c>
      <c r="AE53" s="196" t="s">
        <v>262</v>
      </c>
      <c r="AF53" s="197">
        <f>AE53-AD53</f>
        <v>-22</v>
      </c>
      <c r="AG53" s="198">
        <f>IF(AI53="SI", 0,J53)</f>
        <v>449.34</v>
      </c>
      <c r="AH53" s="199">
        <f>AG53*AF53</f>
        <v>-9885.48</v>
      </c>
      <c r="AI53" s="200"/>
    </row>
    <row r="54" spans="1:35" ht="108">
      <c r="A54" s="108">
        <v>2020</v>
      </c>
      <c r="B54" s="108">
        <v>89</v>
      </c>
      <c r="C54" s="109" t="s">
        <v>261</v>
      </c>
      <c r="D54" s="194" t="s">
        <v>308</v>
      </c>
      <c r="E54" s="109" t="s">
        <v>309</v>
      </c>
      <c r="F54" s="201" t="s">
        <v>310</v>
      </c>
      <c r="G54" s="112">
        <v>388.57</v>
      </c>
      <c r="H54" s="112">
        <v>70.069999999999993</v>
      </c>
      <c r="I54" s="143" t="s">
        <v>111</v>
      </c>
      <c r="J54" s="112">
        <f>IF(I54="SI", G54-H54,G54)</f>
        <v>318.5</v>
      </c>
      <c r="K54" s="195" t="s">
        <v>248</v>
      </c>
      <c r="L54" s="108">
        <v>2020</v>
      </c>
      <c r="M54" s="108">
        <v>1308</v>
      </c>
      <c r="N54" s="109" t="s">
        <v>261</v>
      </c>
      <c r="O54" s="111" t="s">
        <v>249</v>
      </c>
      <c r="P54" s="109" t="s">
        <v>250</v>
      </c>
      <c r="Q54" s="109" t="s">
        <v>92</v>
      </c>
      <c r="R54" s="108" t="s">
        <v>84</v>
      </c>
      <c r="S54" s="111" t="s">
        <v>84</v>
      </c>
      <c r="T54" s="108">
        <v>1010203</v>
      </c>
      <c r="U54" s="108">
        <v>140</v>
      </c>
      <c r="V54" s="108">
        <v>450</v>
      </c>
      <c r="W54" s="108">
        <v>2</v>
      </c>
      <c r="X54" s="113">
        <v>2020</v>
      </c>
      <c r="Y54" s="113">
        <v>32</v>
      </c>
      <c r="Z54" s="113">
        <v>0</v>
      </c>
      <c r="AA54" s="114" t="s">
        <v>261</v>
      </c>
      <c r="AB54" s="108">
        <v>220</v>
      </c>
      <c r="AC54" s="109" t="s">
        <v>262</v>
      </c>
      <c r="AD54" s="196" t="s">
        <v>311</v>
      </c>
      <c r="AE54" s="196" t="s">
        <v>262</v>
      </c>
      <c r="AF54" s="197">
        <f>AE54-AD54</f>
        <v>-28</v>
      </c>
      <c r="AG54" s="198">
        <f>IF(AI54="SI", 0,J54)</f>
        <v>318.5</v>
      </c>
      <c r="AH54" s="199">
        <f>AG54*AF54</f>
        <v>-8918</v>
      </c>
      <c r="AI54" s="200"/>
    </row>
    <row r="55" spans="1:35" ht="120">
      <c r="A55" s="108">
        <v>2020</v>
      </c>
      <c r="B55" s="108">
        <v>90</v>
      </c>
      <c r="C55" s="109" t="s">
        <v>261</v>
      </c>
      <c r="D55" s="194" t="s">
        <v>312</v>
      </c>
      <c r="E55" s="109" t="s">
        <v>207</v>
      </c>
      <c r="F55" s="201" t="s">
        <v>137</v>
      </c>
      <c r="G55" s="112">
        <v>140.03</v>
      </c>
      <c r="H55" s="112">
        <v>25.25</v>
      </c>
      <c r="I55" s="143" t="s">
        <v>111</v>
      </c>
      <c r="J55" s="112">
        <f>IF(I55="SI", G55-H55,G55)</f>
        <v>114.78</v>
      </c>
      <c r="K55" s="195" t="s">
        <v>138</v>
      </c>
      <c r="L55" s="108">
        <v>2020</v>
      </c>
      <c r="M55" s="108">
        <v>1234</v>
      </c>
      <c r="N55" s="109" t="s">
        <v>251</v>
      </c>
      <c r="O55" s="111" t="s">
        <v>139</v>
      </c>
      <c r="P55" s="109" t="s">
        <v>140</v>
      </c>
      <c r="Q55" s="109" t="s">
        <v>140</v>
      </c>
      <c r="R55" s="108" t="s">
        <v>84</v>
      </c>
      <c r="S55" s="111" t="s">
        <v>84</v>
      </c>
      <c r="T55" s="108">
        <v>1010203</v>
      </c>
      <c r="U55" s="108">
        <v>140</v>
      </c>
      <c r="V55" s="108">
        <v>450</v>
      </c>
      <c r="W55" s="108">
        <v>7</v>
      </c>
      <c r="X55" s="113">
        <v>2020</v>
      </c>
      <c r="Y55" s="113">
        <v>30</v>
      </c>
      <c r="Z55" s="113">
        <v>0</v>
      </c>
      <c r="AA55" s="114" t="s">
        <v>261</v>
      </c>
      <c r="AB55" s="108">
        <v>214</v>
      </c>
      <c r="AC55" s="109" t="s">
        <v>262</v>
      </c>
      <c r="AD55" s="196" t="s">
        <v>307</v>
      </c>
      <c r="AE55" s="196" t="s">
        <v>262</v>
      </c>
      <c r="AF55" s="197">
        <f>AE55-AD55</f>
        <v>-22</v>
      </c>
      <c r="AG55" s="198">
        <f>IF(AI55="SI", 0,J55)</f>
        <v>114.78</v>
      </c>
      <c r="AH55" s="199">
        <f>AG55*AF55</f>
        <v>-2525.16</v>
      </c>
      <c r="AI55" s="200"/>
    </row>
    <row r="56" spans="1:35" ht="120">
      <c r="A56" s="108">
        <v>2020</v>
      </c>
      <c r="B56" s="108">
        <v>91</v>
      </c>
      <c r="C56" s="109" t="s">
        <v>261</v>
      </c>
      <c r="D56" s="194" t="s">
        <v>313</v>
      </c>
      <c r="E56" s="109" t="s">
        <v>214</v>
      </c>
      <c r="F56" s="201" t="s">
        <v>137</v>
      </c>
      <c r="G56" s="112">
        <v>58.96</v>
      </c>
      <c r="H56" s="112">
        <v>10.63</v>
      </c>
      <c r="I56" s="143" t="s">
        <v>111</v>
      </c>
      <c r="J56" s="112">
        <f>IF(I56="SI", G56-H56,G56)</f>
        <v>48.33</v>
      </c>
      <c r="K56" s="195" t="s">
        <v>167</v>
      </c>
      <c r="L56" s="108">
        <v>2020</v>
      </c>
      <c r="M56" s="108">
        <v>1237</v>
      </c>
      <c r="N56" s="109" t="s">
        <v>251</v>
      </c>
      <c r="O56" s="111" t="s">
        <v>169</v>
      </c>
      <c r="P56" s="109" t="s">
        <v>170</v>
      </c>
      <c r="Q56" s="109" t="s">
        <v>92</v>
      </c>
      <c r="R56" s="108" t="s">
        <v>84</v>
      </c>
      <c r="S56" s="111" t="s">
        <v>84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2020</v>
      </c>
      <c r="Y56" s="113">
        <v>33</v>
      </c>
      <c r="Z56" s="113">
        <v>0</v>
      </c>
      <c r="AA56" s="114" t="s">
        <v>261</v>
      </c>
      <c r="AB56" s="108">
        <v>216</v>
      </c>
      <c r="AC56" s="109" t="s">
        <v>262</v>
      </c>
      <c r="AD56" s="196" t="s">
        <v>314</v>
      </c>
      <c r="AE56" s="196" t="s">
        <v>262</v>
      </c>
      <c r="AF56" s="197">
        <f>AE56-AD56</f>
        <v>-17</v>
      </c>
      <c r="AG56" s="198">
        <f>IF(AI56="SI", 0,J56)</f>
        <v>48.33</v>
      </c>
      <c r="AH56" s="199">
        <f>AG56*AF56</f>
        <v>-821.61</v>
      </c>
      <c r="AI56" s="200"/>
    </row>
    <row r="57" spans="1:35" ht="120">
      <c r="A57" s="108">
        <v>2020</v>
      </c>
      <c r="B57" s="108">
        <v>92</v>
      </c>
      <c r="C57" s="109" t="s">
        <v>261</v>
      </c>
      <c r="D57" s="194" t="s">
        <v>315</v>
      </c>
      <c r="E57" s="109" t="s">
        <v>214</v>
      </c>
      <c r="F57" s="201" t="s">
        <v>137</v>
      </c>
      <c r="G57" s="112">
        <v>58.96</v>
      </c>
      <c r="H57" s="112">
        <v>10.63</v>
      </c>
      <c r="I57" s="143" t="s">
        <v>111</v>
      </c>
      <c r="J57" s="112">
        <f>IF(I57="SI", G57-H57,G57)</f>
        <v>48.33</v>
      </c>
      <c r="K57" s="195" t="s">
        <v>167</v>
      </c>
      <c r="L57" s="108">
        <v>2020</v>
      </c>
      <c r="M57" s="108">
        <v>1241</v>
      </c>
      <c r="N57" s="109" t="s">
        <v>251</v>
      </c>
      <c r="O57" s="111" t="s">
        <v>169</v>
      </c>
      <c r="P57" s="109" t="s">
        <v>170</v>
      </c>
      <c r="Q57" s="109" t="s">
        <v>92</v>
      </c>
      <c r="R57" s="108" t="s">
        <v>84</v>
      </c>
      <c r="S57" s="111" t="s">
        <v>84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2020</v>
      </c>
      <c r="Y57" s="113">
        <v>33</v>
      </c>
      <c r="Z57" s="113">
        <v>0</v>
      </c>
      <c r="AA57" s="114" t="s">
        <v>261</v>
      </c>
      <c r="AB57" s="108">
        <v>216</v>
      </c>
      <c r="AC57" s="109" t="s">
        <v>262</v>
      </c>
      <c r="AD57" s="196" t="s">
        <v>300</v>
      </c>
      <c r="AE57" s="196" t="s">
        <v>262</v>
      </c>
      <c r="AF57" s="197">
        <f>AE57-AD57</f>
        <v>-16</v>
      </c>
      <c r="AG57" s="198">
        <f>IF(AI57="SI", 0,J57)</f>
        <v>48.33</v>
      </c>
      <c r="AH57" s="199">
        <f>AG57*AF57</f>
        <v>-773.28</v>
      </c>
      <c r="AI57" s="200"/>
    </row>
    <row r="58" spans="1:35" ht="120">
      <c r="A58" s="108">
        <v>2020</v>
      </c>
      <c r="B58" s="108">
        <v>93</v>
      </c>
      <c r="C58" s="109" t="s">
        <v>261</v>
      </c>
      <c r="D58" s="194" t="s">
        <v>316</v>
      </c>
      <c r="E58" s="109" t="s">
        <v>214</v>
      </c>
      <c r="F58" s="201" t="s">
        <v>137</v>
      </c>
      <c r="G58" s="112">
        <v>106.36</v>
      </c>
      <c r="H58" s="112">
        <v>19.18</v>
      </c>
      <c r="I58" s="143" t="s">
        <v>111</v>
      </c>
      <c r="J58" s="112">
        <f>IF(I58="SI", G58-H58,G58)</f>
        <v>87.18</v>
      </c>
      <c r="K58" s="195" t="s">
        <v>167</v>
      </c>
      <c r="L58" s="108">
        <v>2020</v>
      </c>
      <c r="M58" s="108">
        <v>1238</v>
      </c>
      <c r="N58" s="109" t="s">
        <v>251</v>
      </c>
      <c r="O58" s="111" t="s">
        <v>169</v>
      </c>
      <c r="P58" s="109" t="s">
        <v>170</v>
      </c>
      <c r="Q58" s="109" t="s">
        <v>92</v>
      </c>
      <c r="R58" s="108" t="s">
        <v>84</v>
      </c>
      <c r="S58" s="111" t="s">
        <v>84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2020</v>
      </c>
      <c r="Y58" s="113">
        <v>33</v>
      </c>
      <c r="Z58" s="113">
        <v>0</v>
      </c>
      <c r="AA58" s="114" t="s">
        <v>261</v>
      </c>
      <c r="AB58" s="108">
        <v>216</v>
      </c>
      <c r="AC58" s="109" t="s">
        <v>262</v>
      </c>
      <c r="AD58" s="196" t="s">
        <v>314</v>
      </c>
      <c r="AE58" s="196" t="s">
        <v>262</v>
      </c>
      <c r="AF58" s="197">
        <f>AE58-AD58</f>
        <v>-17</v>
      </c>
      <c r="AG58" s="198">
        <f>IF(AI58="SI", 0,J58)</f>
        <v>87.18</v>
      </c>
      <c r="AH58" s="199">
        <f>AG58*AF58</f>
        <v>-1482.0600000000002</v>
      </c>
      <c r="AI58" s="200"/>
    </row>
    <row r="59" spans="1:35" ht="120">
      <c r="A59" s="108">
        <v>2020</v>
      </c>
      <c r="B59" s="108">
        <v>94</v>
      </c>
      <c r="C59" s="109" t="s">
        <v>261</v>
      </c>
      <c r="D59" s="194" t="s">
        <v>317</v>
      </c>
      <c r="E59" s="109" t="s">
        <v>214</v>
      </c>
      <c r="F59" s="201" t="s">
        <v>137</v>
      </c>
      <c r="G59" s="112">
        <v>118.12</v>
      </c>
      <c r="H59" s="112">
        <v>21.3</v>
      </c>
      <c r="I59" s="143" t="s">
        <v>111</v>
      </c>
      <c r="J59" s="112">
        <f>IF(I59="SI", G59-H59,G59)</f>
        <v>96.820000000000007</v>
      </c>
      <c r="K59" s="195" t="s">
        <v>167</v>
      </c>
      <c r="L59" s="108">
        <v>2020</v>
      </c>
      <c r="M59" s="108">
        <v>1239</v>
      </c>
      <c r="N59" s="109" t="s">
        <v>251</v>
      </c>
      <c r="O59" s="111" t="s">
        <v>169</v>
      </c>
      <c r="P59" s="109" t="s">
        <v>170</v>
      </c>
      <c r="Q59" s="109" t="s">
        <v>92</v>
      </c>
      <c r="R59" s="108" t="s">
        <v>84</v>
      </c>
      <c r="S59" s="111" t="s">
        <v>84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2020</v>
      </c>
      <c r="Y59" s="113">
        <v>33</v>
      </c>
      <c r="Z59" s="113">
        <v>0</v>
      </c>
      <c r="AA59" s="114" t="s">
        <v>261</v>
      </c>
      <c r="AB59" s="108">
        <v>216</v>
      </c>
      <c r="AC59" s="109" t="s">
        <v>262</v>
      </c>
      <c r="AD59" s="196" t="s">
        <v>300</v>
      </c>
      <c r="AE59" s="196" t="s">
        <v>262</v>
      </c>
      <c r="AF59" s="197">
        <f>AE59-AD59</f>
        <v>-16</v>
      </c>
      <c r="AG59" s="198">
        <f>IF(AI59="SI", 0,J59)</f>
        <v>96.820000000000007</v>
      </c>
      <c r="AH59" s="199">
        <f>AG59*AF59</f>
        <v>-1549.1200000000001</v>
      </c>
      <c r="AI59" s="200"/>
    </row>
    <row r="60" spans="1:35" ht="120">
      <c r="A60" s="108">
        <v>2020</v>
      </c>
      <c r="B60" s="108">
        <v>95</v>
      </c>
      <c r="C60" s="109" t="s">
        <v>261</v>
      </c>
      <c r="D60" s="194" t="s">
        <v>318</v>
      </c>
      <c r="E60" s="109" t="s">
        <v>214</v>
      </c>
      <c r="F60" s="201" t="s">
        <v>137</v>
      </c>
      <c r="G60" s="112">
        <v>58.96</v>
      </c>
      <c r="H60" s="112">
        <v>10.63</v>
      </c>
      <c r="I60" s="143" t="s">
        <v>111</v>
      </c>
      <c r="J60" s="112">
        <f>IF(I60="SI", G60-H60,G60)</f>
        <v>48.33</v>
      </c>
      <c r="K60" s="195" t="s">
        <v>167</v>
      </c>
      <c r="L60" s="108">
        <v>2020</v>
      </c>
      <c r="M60" s="108">
        <v>1240</v>
      </c>
      <c r="N60" s="109" t="s">
        <v>251</v>
      </c>
      <c r="O60" s="111" t="s">
        <v>169</v>
      </c>
      <c r="P60" s="109" t="s">
        <v>170</v>
      </c>
      <c r="Q60" s="109" t="s">
        <v>92</v>
      </c>
      <c r="R60" s="108" t="s">
        <v>84</v>
      </c>
      <c r="S60" s="111" t="s">
        <v>84</v>
      </c>
      <c r="T60" s="108">
        <v>1080203</v>
      </c>
      <c r="U60" s="108">
        <v>2890</v>
      </c>
      <c r="V60" s="108">
        <v>7430</v>
      </c>
      <c r="W60" s="108">
        <v>99</v>
      </c>
      <c r="X60" s="113">
        <v>2020</v>
      </c>
      <c r="Y60" s="113">
        <v>33</v>
      </c>
      <c r="Z60" s="113">
        <v>0</v>
      </c>
      <c r="AA60" s="114" t="s">
        <v>261</v>
      </c>
      <c r="AB60" s="108">
        <v>216</v>
      </c>
      <c r="AC60" s="109" t="s">
        <v>262</v>
      </c>
      <c r="AD60" s="196" t="s">
        <v>300</v>
      </c>
      <c r="AE60" s="196" t="s">
        <v>262</v>
      </c>
      <c r="AF60" s="197">
        <f>AE60-AD60</f>
        <v>-16</v>
      </c>
      <c r="AG60" s="198">
        <f>IF(AI60="SI", 0,J60)</f>
        <v>48.33</v>
      </c>
      <c r="AH60" s="199">
        <f>AG60*AF60</f>
        <v>-773.28</v>
      </c>
      <c r="AI60" s="200"/>
    </row>
    <row r="61" spans="1:35" ht="120">
      <c r="A61" s="108">
        <v>2020</v>
      </c>
      <c r="B61" s="108">
        <v>96</v>
      </c>
      <c r="C61" s="109" t="s">
        <v>261</v>
      </c>
      <c r="D61" s="194" t="s">
        <v>319</v>
      </c>
      <c r="E61" s="109" t="s">
        <v>251</v>
      </c>
      <c r="F61" s="201" t="s">
        <v>137</v>
      </c>
      <c r="G61" s="112">
        <v>172.97</v>
      </c>
      <c r="H61" s="112">
        <v>31.19</v>
      </c>
      <c r="I61" s="143" t="s">
        <v>111</v>
      </c>
      <c r="J61" s="112">
        <f>IF(I61="SI", G61-H61,G61)</f>
        <v>141.78</v>
      </c>
      <c r="K61" s="195" t="s">
        <v>191</v>
      </c>
      <c r="L61" s="108">
        <v>2020</v>
      </c>
      <c r="M61" s="108">
        <v>1305</v>
      </c>
      <c r="N61" s="109" t="s">
        <v>261</v>
      </c>
      <c r="O61" s="111" t="s">
        <v>169</v>
      </c>
      <c r="P61" s="109" t="s">
        <v>170</v>
      </c>
      <c r="Q61" s="109" t="s">
        <v>92</v>
      </c>
      <c r="R61" s="108" t="s">
        <v>84</v>
      </c>
      <c r="S61" s="111" t="s">
        <v>84</v>
      </c>
      <c r="T61" s="108">
        <v>1010203</v>
      </c>
      <c r="U61" s="108">
        <v>140</v>
      </c>
      <c r="V61" s="108">
        <v>450</v>
      </c>
      <c r="W61" s="108">
        <v>7</v>
      </c>
      <c r="X61" s="113">
        <v>2020</v>
      </c>
      <c r="Y61" s="113">
        <v>34</v>
      </c>
      <c r="Z61" s="113">
        <v>0</v>
      </c>
      <c r="AA61" s="114" t="s">
        <v>261</v>
      </c>
      <c r="AB61" s="108">
        <v>215</v>
      </c>
      <c r="AC61" s="109" t="s">
        <v>262</v>
      </c>
      <c r="AD61" s="196" t="s">
        <v>320</v>
      </c>
      <c r="AE61" s="196" t="s">
        <v>262</v>
      </c>
      <c r="AF61" s="197">
        <f>AE61-AD61</f>
        <v>-24</v>
      </c>
      <c r="AG61" s="198">
        <f>IF(AI61="SI", 0,J61)</f>
        <v>141.78</v>
      </c>
      <c r="AH61" s="199">
        <f>AG61*AF61</f>
        <v>-3402.7200000000003</v>
      </c>
      <c r="AI61" s="200"/>
    </row>
    <row r="62" spans="1:35" ht="120">
      <c r="A62" s="108">
        <v>2020</v>
      </c>
      <c r="B62" s="108">
        <v>97</v>
      </c>
      <c r="C62" s="109" t="s">
        <v>261</v>
      </c>
      <c r="D62" s="194" t="s">
        <v>321</v>
      </c>
      <c r="E62" s="109" t="s">
        <v>251</v>
      </c>
      <c r="F62" s="201" t="s">
        <v>137</v>
      </c>
      <c r="G62" s="112">
        <v>40.11</v>
      </c>
      <c r="H62" s="112">
        <v>7.23</v>
      </c>
      <c r="I62" s="143" t="s">
        <v>111</v>
      </c>
      <c r="J62" s="112">
        <f>IF(I62="SI", G62-H62,G62)</f>
        <v>32.879999999999995</v>
      </c>
      <c r="K62" s="195" t="s">
        <v>191</v>
      </c>
      <c r="L62" s="108">
        <v>2020</v>
      </c>
      <c r="M62" s="108">
        <v>1304</v>
      </c>
      <c r="N62" s="109" t="s">
        <v>261</v>
      </c>
      <c r="O62" s="111" t="s">
        <v>169</v>
      </c>
      <c r="P62" s="109" t="s">
        <v>170</v>
      </c>
      <c r="Q62" s="109" t="s">
        <v>92</v>
      </c>
      <c r="R62" s="108" t="s">
        <v>84</v>
      </c>
      <c r="S62" s="111" t="s">
        <v>84</v>
      </c>
      <c r="T62" s="108">
        <v>1010203</v>
      </c>
      <c r="U62" s="108">
        <v>140</v>
      </c>
      <c r="V62" s="108">
        <v>450</v>
      </c>
      <c r="W62" s="108">
        <v>7</v>
      </c>
      <c r="X62" s="113">
        <v>2020</v>
      </c>
      <c r="Y62" s="113">
        <v>34</v>
      </c>
      <c r="Z62" s="113">
        <v>0</v>
      </c>
      <c r="AA62" s="114" t="s">
        <v>261</v>
      </c>
      <c r="AB62" s="108">
        <v>215</v>
      </c>
      <c r="AC62" s="109" t="s">
        <v>262</v>
      </c>
      <c r="AD62" s="196" t="s">
        <v>322</v>
      </c>
      <c r="AE62" s="196" t="s">
        <v>262</v>
      </c>
      <c r="AF62" s="197">
        <f>AE62-AD62</f>
        <v>-25</v>
      </c>
      <c r="AG62" s="198">
        <f>IF(AI62="SI", 0,J62)</f>
        <v>32.879999999999995</v>
      </c>
      <c r="AH62" s="199">
        <f>AG62*AF62</f>
        <v>-821.99999999999989</v>
      </c>
      <c r="AI62" s="200"/>
    </row>
    <row r="63" spans="1:35" ht="120">
      <c r="A63" s="108">
        <v>2020</v>
      </c>
      <c r="B63" s="108">
        <v>98</v>
      </c>
      <c r="C63" s="109" t="s">
        <v>261</v>
      </c>
      <c r="D63" s="194" t="s">
        <v>323</v>
      </c>
      <c r="E63" s="109" t="s">
        <v>251</v>
      </c>
      <c r="F63" s="201" t="s">
        <v>137</v>
      </c>
      <c r="G63" s="112">
        <v>212.71</v>
      </c>
      <c r="H63" s="112">
        <v>38.36</v>
      </c>
      <c r="I63" s="143" t="s">
        <v>111</v>
      </c>
      <c r="J63" s="112">
        <f>IF(I63="SI", G63-H63,G63)</f>
        <v>174.35000000000002</v>
      </c>
      <c r="K63" s="195" t="s">
        <v>191</v>
      </c>
      <c r="L63" s="108">
        <v>2020</v>
      </c>
      <c r="M63" s="108">
        <v>1316</v>
      </c>
      <c r="N63" s="109" t="s">
        <v>261</v>
      </c>
      <c r="O63" s="111" t="s">
        <v>169</v>
      </c>
      <c r="P63" s="109" t="s">
        <v>170</v>
      </c>
      <c r="Q63" s="109" t="s">
        <v>92</v>
      </c>
      <c r="R63" s="108" t="s">
        <v>84</v>
      </c>
      <c r="S63" s="111" t="s">
        <v>84</v>
      </c>
      <c r="T63" s="108">
        <v>1010203</v>
      </c>
      <c r="U63" s="108">
        <v>140</v>
      </c>
      <c r="V63" s="108">
        <v>450</v>
      </c>
      <c r="W63" s="108">
        <v>7</v>
      </c>
      <c r="X63" s="113">
        <v>2020</v>
      </c>
      <c r="Y63" s="113">
        <v>34</v>
      </c>
      <c r="Z63" s="113">
        <v>0</v>
      </c>
      <c r="AA63" s="114" t="s">
        <v>261</v>
      </c>
      <c r="AB63" s="108">
        <v>215</v>
      </c>
      <c r="AC63" s="109" t="s">
        <v>262</v>
      </c>
      <c r="AD63" s="196" t="s">
        <v>322</v>
      </c>
      <c r="AE63" s="196" t="s">
        <v>262</v>
      </c>
      <c r="AF63" s="197">
        <f>AE63-AD63</f>
        <v>-25</v>
      </c>
      <c r="AG63" s="198">
        <f>IF(AI63="SI", 0,J63)</f>
        <v>174.35000000000002</v>
      </c>
      <c r="AH63" s="199">
        <f>AG63*AF63</f>
        <v>-4358.7500000000009</v>
      </c>
      <c r="AI63" s="200"/>
    </row>
    <row r="64" spans="1:35">
      <c r="A64" s="108"/>
      <c r="B64" s="108"/>
      <c r="C64" s="109"/>
      <c r="D64" s="194"/>
      <c r="E64" s="109"/>
      <c r="F64" s="201"/>
      <c r="G64" s="112"/>
      <c r="H64" s="112"/>
      <c r="I64" s="143"/>
      <c r="J64" s="112"/>
      <c r="K64" s="195"/>
      <c r="L64" s="108"/>
      <c r="M64" s="108"/>
      <c r="N64" s="109"/>
      <c r="O64" s="111"/>
      <c r="P64" s="109"/>
      <c r="Q64" s="109"/>
      <c r="R64" s="108"/>
      <c r="S64" s="111"/>
      <c r="T64" s="108"/>
      <c r="U64" s="108"/>
      <c r="V64" s="108"/>
      <c r="W64" s="108"/>
      <c r="X64" s="113"/>
      <c r="Y64" s="113"/>
      <c r="Z64" s="113"/>
      <c r="AA64" s="114"/>
      <c r="AB64" s="108"/>
      <c r="AC64" s="109"/>
      <c r="AD64" s="202"/>
      <c r="AE64" s="202"/>
      <c r="AF64" s="203"/>
      <c r="AG64" s="204"/>
      <c r="AH64" s="204"/>
      <c r="AI64" s="205"/>
    </row>
    <row r="65" spans="1:35">
      <c r="A65" s="108"/>
      <c r="B65" s="108"/>
      <c r="C65" s="109"/>
      <c r="D65" s="194"/>
      <c r="E65" s="109"/>
      <c r="F65" s="201"/>
      <c r="G65" s="112"/>
      <c r="H65" s="112"/>
      <c r="I65" s="143"/>
      <c r="J65" s="112"/>
      <c r="K65" s="195"/>
      <c r="L65" s="108"/>
      <c r="M65" s="108"/>
      <c r="N65" s="109"/>
      <c r="O65" s="111"/>
      <c r="P65" s="109"/>
      <c r="Q65" s="109"/>
      <c r="R65" s="108"/>
      <c r="S65" s="111"/>
      <c r="T65" s="108"/>
      <c r="U65" s="108"/>
      <c r="V65" s="108"/>
      <c r="W65" s="108"/>
      <c r="X65" s="113"/>
      <c r="Y65" s="113"/>
      <c r="Z65" s="113"/>
      <c r="AA65" s="114"/>
      <c r="AB65" s="108"/>
      <c r="AC65" s="109"/>
      <c r="AD65" s="202"/>
      <c r="AE65" s="202"/>
      <c r="AF65" s="206" t="s">
        <v>324</v>
      </c>
      <c r="AG65" s="207">
        <f>SUM(AG8:AG63)</f>
        <v>180393.34999999992</v>
      </c>
      <c r="AH65" s="207">
        <f>SUM(AH8:AH63)</f>
        <v>-189631.47000000003</v>
      </c>
      <c r="AI65" s="205"/>
    </row>
    <row r="66" spans="1:35">
      <c r="A66" s="108"/>
      <c r="B66" s="108"/>
      <c r="C66" s="109"/>
      <c r="D66" s="194"/>
      <c r="E66" s="109"/>
      <c r="F66" s="201"/>
      <c r="G66" s="112"/>
      <c r="H66" s="112"/>
      <c r="I66" s="143"/>
      <c r="J66" s="112"/>
      <c r="K66" s="195"/>
      <c r="L66" s="108"/>
      <c r="M66" s="108"/>
      <c r="N66" s="109"/>
      <c r="O66" s="111"/>
      <c r="P66" s="109"/>
      <c r="Q66" s="109"/>
      <c r="R66" s="108"/>
      <c r="S66" s="111"/>
      <c r="T66" s="108"/>
      <c r="U66" s="108"/>
      <c r="V66" s="108"/>
      <c r="W66" s="108"/>
      <c r="X66" s="113"/>
      <c r="Y66" s="113"/>
      <c r="Z66" s="113"/>
      <c r="AA66" s="114"/>
      <c r="AB66" s="108"/>
      <c r="AC66" s="109"/>
      <c r="AD66" s="202"/>
      <c r="AE66" s="202"/>
      <c r="AF66" s="206" t="s">
        <v>325</v>
      </c>
      <c r="AG66" s="207"/>
      <c r="AH66" s="207">
        <f>IF(AG65&lt;&gt;0,AH65/AG65,0)</f>
        <v>-1.0512109786752124</v>
      </c>
      <c r="AI66" s="205"/>
    </row>
    <row r="67" spans="1:35">
      <c r="C67" s="107"/>
      <c r="D67" s="107"/>
      <c r="E67" s="107"/>
      <c r="F67" s="107"/>
      <c r="G67" s="107"/>
      <c r="H67" s="107"/>
      <c r="I67" s="107"/>
      <c r="J67" s="107"/>
      <c r="N67" s="107"/>
      <c r="O67" s="107"/>
      <c r="P67" s="107"/>
      <c r="Q67" s="107"/>
      <c r="S67" s="107"/>
      <c r="AC67" s="107"/>
      <c r="AD67" s="107"/>
      <c r="AE67" s="107"/>
      <c r="AG67" s="118"/>
      <c r="AH67" s="118"/>
    </row>
    <row r="68" spans="1:35">
      <c r="C68" s="107"/>
      <c r="D68" s="107"/>
      <c r="E68" s="107"/>
      <c r="F68" s="107"/>
      <c r="G68" s="107"/>
      <c r="H68" s="107"/>
      <c r="I68" s="107"/>
      <c r="J68" s="107"/>
      <c r="N68" s="107"/>
      <c r="O68" s="107"/>
      <c r="P68" s="107"/>
      <c r="Q68" s="107"/>
      <c r="S68" s="107"/>
      <c r="AC68" s="107"/>
      <c r="AD68" s="107"/>
      <c r="AE68" s="107"/>
      <c r="AF68" s="107"/>
      <c r="AG68" s="107"/>
      <c r="AH68" s="118"/>
    </row>
    <row r="69" spans="1:35">
      <c r="C69" s="107"/>
      <c r="D69" s="107"/>
      <c r="E69" s="107"/>
      <c r="F69" s="107"/>
      <c r="G69" s="107"/>
      <c r="H69" s="107"/>
      <c r="I69" s="107"/>
      <c r="J69" s="107"/>
      <c r="N69" s="107"/>
      <c r="O69" s="107"/>
      <c r="P69" s="107"/>
      <c r="Q69" s="107"/>
      <c r="S69" s="107"/>
      <c r="AC69" s="107"/>
      <c r="AD69" s="107"/>
      <c r="AE69" s="107"/>
      <c r="AF69" s="107"/>
      <c r="AG69" s="107"/>
      <c r="AH69" s="118"/>
    </row>
    <row r="70" spans="1:35">
      <c r="C70" s="107"/>
      <c r="D70" s="107"/>
      <c r="E70" s="107"/>
      <c r="F70" s="107"/>
      <c r="G70" s="107"/>
      <c r="H70" s="107"/>
      <c r="I70" s="107"/>
      <c r="J70" s="107"/>
      <c r="N70" s="107"/>
      <c r="O70" s="107"/>
      <c r="P70" s="107"/>
      <c r="Q70" s="107"/>
      <c r="S70" s="107"/>
      <c r="AC70" s="107"/>
      <c r="AD70" s="107"/>
      <c r="AE70" s="107"/>
      <c r="AF70" s="107"/>
      <c r="AG70" s="107"/>
      <c r="AH70" s="118"/>
    </row>
    <row r="71" spans="1:35">
      <c r="C71" s="107"/>
      <c r="D71" s="107"/>
      <c r="E71" s="107"/>
      <c r="F71" s="107"/>
      <c r="G71" s="107"/>
      <c r="H71" s="107"/>
      <c r="I71" s="107"/>
      <c r="J71" s="107"/>
      <c r="N71" s="107"/>
      <c r="O71" s="107"/>
      <c r="P71" s="107"/>
      <c r="Q71" s="107"/>
      <c r="S71" s="107"/>
      <c r="AC71" s="107"/>
      <c r="AD71" s="107"/>
      <c r="AE71" s="107"/>
      <c r="AF71" s="107"/>
      <c r="AG71" s="107"/>
      <c r="AH71" s="118"/>
    </row>
    <row r="72" spans="1:35">
      <c r="C72" s="107"/>
      <c r="D72" s="107"/>
      <c r="E72" s="107"/>
      <c r="F72" s="107"/>
      <c r="G72" s="107"/>
      <c r="H72" s="107"/>
      <c r="I72" s="107"/>
      <c r="J72" s="107"/>
      <c r="N72" s="107"/>
      <c r="O72" s="107"/>
      <c r="P72" s="107"/>
      <c r="Q72" s="107"/>
      <c r="S72" s="107"/>
      <c r="AC72" s="107"/>
      <c r="AD72" s="107"/>
      <c r="AE72" s="107"/>
      <c r="AF72" s="107"/>
      <c r="AG72" s="107"/>
      <c r="AH72" s="118"/>
    </row>
    <row r="73" spans="1:35">
      <c r="C73" s="107"/>
      <c r="D73" s="107"/>
      <c r="E73" s="107"/>
      <c r="F73" s="107"/>
      <c r="G73" s="107"/>
      <c r="H73" s="107"/>
      <c r="I73" s="107"/>
      <c r="J73" s="107"/>
      <c r="N73" s="107"/>
      <c r="O73" s="107"/>
      <c r="P73" s="107"/>
      <c r="Q73" s="107"/>
      <c r="S73" s="107"/>
      <c r="AC73" s="107"/>
      <c r="AD73" s="107"/>
      <c r="AE73" s="107"/>
      <c r="AF73" s="107"/>
      <c r="AG73" s="107"/>
      <c r="AH73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66">
      <formula1>"SI, NO"</formula1>
    </dataValidation>
    <dataValidation type="list" allowBlank="1" showInputMessage="1" showErrorMessage="1" errorTitle="ESCLUSIONE DAL CALCOLO" error="Selezionare 'SI' se si vuole escludere la Fattura dal CALCOLO" sqref="AI8:AI66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0"/>
  <sheetViews>
    <sheetView showGridLines="0" tabSelected="1" topLeftCell="A22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326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8">
        <v>107</v>
      </c>
      <c r="B8" s="75" t="s">
        <v>155</v>
      </c>
      <c r="C8" s="76" t="s">
        <v>327</v>
      </c>
      <c r="D8" s="77" t="s">
        <v>328</v>
      </c>
      <c r="E8" s="78"/>
      <c r="F8" s="77"/>
      <c r="G8" s="209" t="s">
        <v>92</v>
      </c>
      <c r="H8" s="75"/>
      <c r="I8" s="77"/>
      <c r="J8" s="79">
        <v>200</v>
      </c>
      <c r="K8" s="210"/>
      <c r="L8" s="211" t="s">
        <v>155</v>
      </c>
      <c r="M8" s="212">
        <f>IF(K8&lt;&gt;"",L8-K8,0)</f>
        <v>0</v>
      </c>
      <c r="N8" s="213">
        <v>200</v>
      </c>
      <c r="O8" s="214">
        <f>IF(K8&lt;&gt;"",N8*M8,0)</f>
        <v>0</v>
      </c>
      <c r="P8">
        <f>IF(K8&lt;&gt;"",N8,0)</f>
        <v>0</v>
      </c>
    </row>
    <row r="9" spans="1:16">
      <c r="A9" s="208">
        <v>120</v>
      </c>
      <c r="B9" s="75" t="s">
        <v>329</v>
      </c>
      <c r="C9" s="76" t="s">
        <v>330</v>
      </c>
      <c r="D9" s="77" t="s">
        <v>331</v>
      </c>
      <c r="E9" s="78"/>
      <c r="F9" s="77"/>
      <c r="G9" s="209" t="s">
        <v>92</v>
      </c>
      <c r="H9" s="75"/>
      <c r="I9" s="77"/>
      <c r="J9" s="79">
        <v>4309.4799999999996</v>
      </c>
      <c r="K9" s="210"/>
      <c r="L9" s="211" t="s">
        <v>329</v>
      </c>
      <c r="M9" s="212">
        <f>IF(K9&lt;&gt;"",L9-K9,0)</f>
        <v>0</v>
      </c>
      <c r="N9" s="213">
        <v>4309.4799999999996</v>
      </c>
      <c r="O9" s="214">
        <f>IF(K9&lt;&gt;"",N9*M9,0)</f>
        <v>0</v>
      </c>
      <c r="P9">
        <f>IF(K9&lt;&gt;"",N9,0)</f>
        <v>0</v>
      </c>
    </row>
    <row r="10" spans="1:16">
      <c r="A10" s="208">
        <v>130</v>
      </c>
      <c r="B10" s="75" t="s">
        <v>195</v>
      </c>
      <c r="C10" s="76" t="s">
        <v>332</v>
      </c>
      <c r="D10" s="77" t="s">
        <v>333</v>
      </c>
      <c r="E10" s="78"/>
      <c r="F10" s="77"/>
      <c r="G10" s="209" t="s">
        <v>92</v>
      </c>
      <c r="H10" s="75"/>
      <c r="I10" s="77"/>
      <c r="J10" s="79">
        <v>154.36000000000001</v>
      </c>
      <c r="K10" s="210"/>
      <c r="L10" s="211" t="s">
        <v>195</v>
      </c>
      <c r="M10" s="212">
        <f>IF(K10&lt;&gt;"",L10-K10,0)</f>
        <v>0</v>
      </c>
      <c r="N10" s="213">
        <v>154.36000000000001</v>
      </c>
      <c r="O10" s="214">
        <f>IF(K10&lt;&gt;"",N10*M10,0)</f>
        <v>0</v>
      </c>
      <c r="P10">
        <f>IF(K10&lt;&gt;"",N10,0)</f>
        <v>0</v>
      </c>
    </row>
    <row r="11" spans="1:16">
      <c r="A11" s="208">
        <v>136</v>
      </c>
      <c r="B11" s="75" t="s">
        <v>195</v>
      </c>
      <c r="C11" s="76" t="s">
        <v>332</v>
      </c>
      <c r="D11" s="77" t="s">
        <v>334</v>
      </c>
      <c r="E11" s="78"/>
      <c r="F11" s="77"/>
      <c r="G11" s="209" t="s">
        <v>92</v>
      </c>
      <c r="H11" s="75"/>
      <c r="I11" s="77"/>
      <c r="J11" s="79">
        <v>7.23</v>
      </c>
      <c r="K11" s="210"/>
      <c r="L11" s="211" t="s">
        <v>195</v>
      </c>
      <c r="M11" s="212">
        <f>IF(K11&lt;&gt;"",L11-K11,0)</f>
        <v>0</v>
      </c>
      <c r="N11" s="213">
        <v>7.23</v>
      </c>
      <c r="O11" s="214">
        <f>IF(K11&lt;&gt;"",N11*M11,0)</f>
        <v>0</v>
      </c>
      <c r="P11">
        <f>IF(K11&lt;&gt;"",N11,0)</f>
        <v>0</v>
      </c>
    </row>
    <row r="12" spans="1:16">
      <c r="A12" s="208">
        <v>143</v>
      </c>
      <c r="B12" s="75" t="s">
        <v>195</v>
      </c>
      <c r="C12" s="76" t="s">
        <v>335</v>
      </c>
      <c r="D12" s="77" t="s">
        <v>336</v>
      </c>
      <c r="E12" s="78"/>
      <c r="F12" s="77"/>
      <c r="G12" s="209" t="s">
        <v>92</v>
      </c>
      <c r="H12" s="75"/>
      <c r="I12" s="77"/>
      <c r="J12" s="79">
        <v>214.93</v>
      </c>
      <c r="K12" s="210"/>
      <c r="L12" s="211" t="s">
        <v>195</v>
      </c>
      <c r="M12" s="212">
        <f>IF(K12&lt;&gt;"",L12-K12,0)</f>
        <v>0</v>
      </c>
      <c r="N12" s="213">
        <v>214.93</v>
      </c>
      <c r="O12" s="214">
        <f>IF(K12&lt;&gt;"",N12*M12,0)</f>
        <v>0</v>
      </c>
      <c r="P12">
        <f>IF(K12&lt;&gt;"",N12,0)</f>
        <v>0</v>
      </c>
    </row>
    <row r="13" spans="1:16">
      <c r="A13" s="208">
        <v>144</v>
      </c>
      <c r="B13" s="75" t="s">
        <v>195</v>
      </c>
      <c r="C13" s="76" t="s">
        <v>335</v>
      </c>
      <c r="D13" s="77" t="s">
        <v>337</v>
      </c>
      <c r="E13" s="78"/>
      <c r="F13" s="77"/>
      <c r="G13" s="209" t="s">
        <v>92</v>
      </c>
      <c r="H13" s="75"/>
      <c r="I13" s="77"/>
      <c r="J13" s="79">
        <v>64.650000000000006</v>
      </c>
      <c r="K13" s="210"/>
      <c r="L13" s="211" t="s">
        <v>195</v>
      </c>
      <c r="M13" s="212">
        <f>IF(K13&lt;&gt;"",L13-K13,0)</f>
        <v>0</v>
      </c>
      <c r="N13" s="213">
        <v>64.650000000000006</v>
      </c>
      <c r="O13" s="214">
        <f>IF(K13&lt;&gt;"",N13*M13,0)</f>
        <v>0</v>
      </c>
      <c r="P13">
        <f>IF(K13&lt;&gt;"",N13,0)</f>
        <v>0</v>
      </c>
    </row>
    <row r="14" spans="1:16">
      <c r="A14" s="208">
        <v>145</v>
      </c>
      <c r="B14" s="75" t="s">
        <v>195</v>
      </c>
      <c r="C14" s="76" t="s">
        <v>335</v>
      </c>
      <c r="D14" s="77" t="s">
        <v>338</v>
      </c>
      <c r="E14" s="78"/>
      <c r="F14" s="77"/>
      <c r="G14" s="209" t="s">
        <v>92</v>
      </c>
      <c r="H14" s="75"/>
      <c r="I14" s="77"/>
      <c r="J14" s="79">
        <v>500</v>
      </c>
      <c r="K14" s="210"/>
      <c r="L14" s="211" t="s">
        <v>195</v>
      </c>
      <c r="M14" s="212">
        <f>IF(K14&lt;&gt;"",L14-K14,0)</f>
        <v>0</v>
      </c>
      <c r="N14" s="213">
        <v>500</v>
      </c>
      <c r="O14" s="214">
        <f>IF(K14&lt;&gt;"",N14*M14,0)</f>
        <v>0</v>
      </c>
      <c r="P14">
        <f>IF(K14&lt;&gt;"",N14,0)</f>
        <v>0</v>
      </c>
    </row>
    <row r="15" spans="1:16">
      <c r="A15" s="208">
        <v>146</v>
      </c>
      <c r="B15" s="75" t="s">
        <v>195</v>
      </c>
      <c r="C15" s="76" t="s">
        <v>335</v>
      </c>
      <c r="D15" s="77" t="s">
        <v>339</v>
      </c>
      <c r="E15" s="78"/>
      <c r="F15" s="77"/>
      <c r="G15" s="209" t="s">
        <v>92</v>
      </c>
      <c r="H15" s="75"/>
      <c r="I15" s="77"/>
      <c r="J15" s="79">
        <v>105.8</v>
      </c>
      <c r="K15" s="210"/>
      <c r="L15" s="211" t="s">
        <v>195</v>
      </c>
      <c r="M15" s="212">
        <f>IF(K15&lt;&gt;"",L15-K15,0)</f>
        <v>0</v>
      </c>
      <c r="N15" s="213">
        <v>105.8</v>
      </c>
      <c r="O15" s="214">
        <f>IF(K15&lt;&gt;"",N15*M15,0)</f>
        <v>0</v>
      </c>
      <c r="P15">
        <f>IF(K15&lt;&gt;"",N15,0)</f>
        <v>0</v>
      </c>
    </row>
    <row r="16" spans="1:16">
      <c r="A16" s="208">
        <v>147</v>
      </c>
      <c r="B16" s="75" t="s">
        <v>195</v>
      </c>
      <c r="C16" s="76" t="s">
        <v>340</v>
      </c>
      <c r="D16" s="77" t="s">
        <v>341</v>
      </c>
      <c r="E16" s="78"/>
      <c r="F16" s="77"/>
      <c r="G16" s="209" t="s">
        <v>92</v>
      </c>
      <c r="H16" s="75"/>
      <c r="I16" s="77"/>
      <c r="J16" s="79">
        <v>150</v>
      </c>
      <c r="K16" s="210"/>
      <c r="L16" s="211" t="s">
        <v>195</v>
      </c>
      <c r="M16" s="212">
        <f>IF(K16&lt;&gt;"",L16-K16,0)</f>
        <v>0</v>
      </c>
      <c r="N16" s="213">
        <v>150</v>
      </c>
      <c r="O16" s="214">
        <f>IF(K16&lt;&gt;"",N16*M16,0)</f>
        <v>0</v>
      </c>
      <c r="P16">
        <f>IF(K16&lt;&gt;"",N16,0)</f>
        <v>0</v>
      </c>
    </row>
    <row r="17" spans="1:16">
      <c r="A17" s="208">
        <v>148</v>
      </c>
      <c r="B17" s="75" t="s">
        <v>195</v>
      </c>
      <c r="C17" s="76" t="s">
        <v>342</v>
      </c>
      <c r="D17" s="77" t="s">
        <v>343</v>
      </c>
      <c r="E17" s="78"/>
      <c r="F17" s="77"/>
      <c r="G17" s="209" t="s">
        <v>344</v>
      </c>
      <c r="H17" s="75"/>
      <c r="I17" s="77"/>
      <c r="J17" s="79">
        <v>867.9</v>
      </c>
      <c r="K17" s="210"/>
      <c r="L17" s="211" t="s">
        <v>195</v>
      </c>
      <c r="M17" s="212">
        <f>IF(K17&lt;&gt;"",L17-K17,0)</f>
        <v>0</v>
      </c>
      <c r="N17" s="213">
        <v>867.9</v>
      </c>
      <c r="O17" s="214">
        <f>IF(K17&lt;&gt;"",N17*M17,0)</f>
        <v>0</v>
      </c>
      <c r="P17">
        <f>IF(K17&lt;&gt;"",N17,0)</f>
        <v>0</v>
      </c>
    </row>
    <row r="18" spans="1:16">
      <c r="A18" s="208">
        <v>149</v>
      </c>
      <c r="B18" s="75" t="s">
        <v>345</v>
      </c>
      <c r="C18" s="76" t="s">
        <v>305</v>
      </c>
      <c r="D18" s="77" t="s">
        <v>346</v>
      </c>
      <c r="E18" s="78"/>
      <c r="F18" s="77"/>
      <c r="G18" s="209" t="s">
        <v>92</v>
      </c>
      <c r="H18" s="75"/>
      <c r="I18" s="77"/>
      <c r="J18" s="79">
        <v>144.38999999999999</v>
      </c>
      <c r="K18" s="210"/>
      <c r="L18" s="211" t="s">
        <v>345</v>
      </c>
      <c r="M18" s="212">
        <f>IF(K18&lt;&gt;"",L18-K18,0)</f>
        <v>0</v>
      </c>
      <c r="N18" s="213">
        <v>144.38999999999999</v>
      </c>
      <c r="O18" s="214">
        <f>IF(K18&lt;&gt;"",N18*M18,0)</f>
        <v>0</v>
      </c>
      <c r="P18">
        <f>IF(K18&lt;&gt;"",N18,0)</f>
        <v>0</v>
      </c>
    </row>
    <row r="19" spans="1:16">
      <c r="A19" s="208">
        <v>177</v>
      </c>
      <c r="B19" s="75" t="s">
        <v>257</v>
      </c>
      <c r="C19" s="76" t="s">
        <v>332</v>
      </c>
      <c r="D19" s="77" t="s">
        <v>333</v>
      </c>
      <c r="E19" s="78"/>
      <c r="F19" s="77"/>
      <c r="G19" s="209" t="s">
        <v>92</v>
      </c>
      <c r="H19" s="75"/>
      <c r="I19" s="77"/>
      <c r="J19" s="79">
        <v>154.36000000000001</v>
      </c>
      <c r="K19" s="210"/>
      <c r="L19" s="211" t="s">
        <v>257</v>
      </c>
      <c r="M19" s="212">
        <f>IF(K19&lt;&gt;"",L19-K19,0)</f>
        <v>0</v>
      </c>
      <c r="N19" s="213">
        <v>154.36000000000001</v>
      </c>
      <c r="O19" s="214">
        <f>IF(K19&lt;&gt;"",N19*M19,0)</f>
        <v>0</v>
      </c>
      <c r="P19">
        <f>IF(K19&lt;&gt;"",N19,0)</f>
        <v>0</v>
      </c>
    </row>
    <row r="20" spans="1:16">
      <c r="A20" s="208">
        <v>183</v>
      </c>
      <c r="B20" s="75" t="s">
        <v>257</v>
      </c>
      <c r="C20" s="76" t="s">
        <v>332</v>
      </c>
      <c r="D20" s="77" t="s">
        <v>347</v>
      </c>
      <c r="E20" s="78"/>
      <c r="F20" s="77"/>
      <c r="G20" s="209" t="s">
        <v>92</v>
      </c>
      <c r="H20" s="75"/>
      <c r="I20" s="77"/>
      <c r="J20" s="79">
        <v>170</v>
      </c>
      <c r="K20" s="210"/>
      <c r="L20" s="211" t="s">
        <v>257</v>
      </c>
      <c r="M20" s="212">
        <f>IF(K20&lt;&gt;"",L20-K20,0)</f>
        <v>0</v>
      </c>
      <c r="N20" s="213">
        <v>170</v>
      </c>
      <c r="O20" s="214">
        <f>IF(K20&lt;&gt;"",N20*M20,0)</f>
        <v>0</v>
      </c>
      <c r="P20">
        <f>IF(K20&lt;&gt;"",N20,0)</f>
        <v>0</v>
      </c>
    </row>
    <row r="21" spans="1:16">
      <c r="A21" s="208">
        <v>187</v>
      </c>
      <c r="B21" s="75" t="s">
        <v>257</v>
      </c>
      <c r="C21" s="76" t="s">
        <v>348</v>
      </c>
      <c r="D21" s="77" t="s">
        <v>349</v>
      </c>
      <c r="E21" s="78"/>
      <c r="F21" s="77"/>
      <c r="G21" s="209" t="s">
        <v>92</v>
      </c>
      <c r="H21" s="75"/>
      <c r="I21" s="77"/>
      <c r="J21" s="79">
        <v>193.8</v>
      </c>
      <c r="K21" s="210"/>
      <c r="L21" s="211" t="s">
        <v>257</v>
      </c>
      <c r="M21" s="212">
        <f>IF(K21&lt;&gt;"",L21-K21,0)</f>
        <v>0</v>
      </c>
      <c r="N21" s="213">
        <v>193.8</v>
      </c>
      <c r="O21" s="214">
        <f>IF(K21&lt;&gt;"",N21*M21,0)</f>
        <v>0</v>
      </c>
      <c r="P21">
        <f>IF(K21&lt;&gt;"",N21,0)</f>
        <v>0</v>
      </c>
    </row>
    <row r="22" spans="1:16">
      <c r="A22" s="208">
        <v>189</v>
      </c>
      <c r="B22" s="75" t="s">
        <v>257</v>
      </c>
      <c r="C22" s="76" t="s">
        <v>332</v>
      </c>
      <c r="D22" s="77" t="s">
        <v>350</v>
      </c>
      <c r="E22" s="78"/>
      <c r="F22" s="77"/>
      <c r="G22" s="209" t="s">
        <v>92</v>
      </c>
      <c r="H22" s="75"/>
      <c r="I22" s="77"/>
      <c r="J22" s="79">
        <v>16.489999999999998</v>
      </c>
      <c r="K22" s="210"/>
      <c r="L22" s="211" t="s">
        <v>257</v>
      </c>
      <c r="M22" s="212">
        <f>IF(K22&lt;&gt;"",L22-K22,0)</f>
        <v>0</v>
      </c>
      <c r="N22" s="213">
        <v>16.489999999999998</v>
      </c>
      <c r="O22" s="214">
        <f>IF(K22&lt;&gt;"",N22*M22,0)</f>
        <v>0</v>
      </c>
      <c r="P22">
        <f>IF(K22&lt;&gt;"",N22,0)</f>
        <v>0</v>
      </c>
    </row>
    <row r="23" spans="1:16">
      <c r="A23" s="208">
        <v>193</v>
      </c>
      <c r="B23" s="75" t="s">
        <v>274</v>
      </c>
      <c r="C23" s="76" t="s">
        <v>342</v>
      </c>
      <c r="D23" s="77" t="s">
        <v>351</v>
      </c>
      <c r="E23" s="78"/>
      <c r="F23" s="77"/>
      <c r="G23" s="209" t="s">
        <v>344</v>
      </c>
      <c r="H23" s="75"/>
      <c r="I23" s="77"/>
      <c r="J23" s="79">
        <v>867.9</v>
      </c>
      <c r="K23" s="210"/>
      <c r="L23" s="211" t="s">
        <v>274</v>
      </c>
      <c r="M23" s="212">
        <f>IF(K23&lt;&gt;"",L23-K23,0)</f>
        <v>0</v>
      </c>
      <c r="N23" s="213">
        <v>867.9</v>
      </c>
      <c r="O23" s="214">
        <f>IF(K23&lt;&gt;"",N23*M23,0)</f>
        <v>0</v>
      </c>
      <c r="P23">
        <f>IF(K23&lt;&gt;"",N23,0)</f>
        <v>0</v>
      </c>
    </row>
    <row r="24" spans="1:16">
      <c r="A24" s="208">
        <v>194</v>
      </c>
      <c r="B24" s="75" t="s">
        <v>352</v>
      </c>
      <c r="C24" s="76" t="s">
        <v>348</v>
      </c>
      <c r="D24" s="77" t="s">
        <v>353</v>
      </c>
      <c r="E24" s="78"/>
      <c r="F24" s="77"/>
      <c r="G24" s="209" t="s">
        <v>92</v>
      </c>
      <c r="H24" s="75"/>
      <c r="I24" s="77"/>
      <c r="J24" s="79">
        <v>127.39</v>
      </c>
      <c r="K24" s="210"/>
      <c r="L24" s="211" t="s">
        <v>352</v>
      </c>
      <c r="M24" s="212">
        <f>IF(K24&lt;&gt;"",L24-K24,0)</f>
        <v>0</v>
      </c>
      <c r="N24" s="213">
        <v>127.39</v>
      </c>
      <c r="O24" s="214">
        <f>IF(K24&lt;&gt;"",N24*M24,0)</f>
        <v>0</v>
      </c>
      <c r="P24">
        <f>IF(K24&lt;&gt;"",N24,0)</f>
        <v>0</v>
      </c>
    </row>
    <row r="25" spans="1:16">
      <c r="A25" s="208">
        <v>205</v>
      </c>
      <c r="B25" s="75" t="s">
        <v>304</v>
      </c>
      <c r="C25" s="76" t="s">
        <v>332</v>
      </c>
      <c r="D25" s="77" t="s">
        <v>333</v>
      </c>
      <c r="E25" s="78"/>
      <c r="F25" s="77"/>
      <c r="G25" s="209" t="s">
        <v>92</v>
      </c>
      <c r="H25" s="75"/>
      <c r="I25" s="77"/>
      <c r="J25" s="79">
        <v>154.36000000000001</v>
      </c>
      <c r="K25" s="210"/>
      <c r="L25" s="211" t="s">
        <v>304</v>
      </c>
      <c r="M25" s="212">
        <f>IF(K25&lt;&gt;"",L25-K25,0)</f>
        <v>0</v>
      </c>
      <c r="N25" s="213">
        <v>154.36000000000001</v>
      </c>
      <c r="O25" s="214">
        <f>IF(K25&lt;&gt;"",N25*M25,0)</f>
        <v>0</v>
      </c>
      <c r="P25">
        <f>IF(K25&lt;&gt;"",N25,0)</f>
        <v>0</v>
      </c>
    </row>
    <row r="26" spans="1:16">
      <c r="A26" s="208">
        <v>209</v>
      </c>
      <c r="B26" s="75" t="s">
        <v>304</v>
      </c>
      <c r="C26" s="76" t="s">
        <v>354</v>
      </c>
      <c r="D26" s="77" t="s">
        <v>355</v>
      </c>
      <c r="E26" s="78"/>
      <c r="F26" s="77"/>
      <c r="G26" s="209" t="s">
        <v>92</v>
      </c>
      <c r="H26" s="75"/>
      <c r="I26" s="77"/>
      <c r="J26" s="79">
        <v>60.28</v>
      </c>
      <c r="K26" s="210"/>
      <c r="L26" s="211" t="s">
        <v>304</v>
      </c>
      <c r="M26" s="212">
        <f>IF(K26&lt;&gt;"",L26-K26,0)</f>
        <v>0</v>
      </c>
      <c r="N26" s="213">
        <v>60.28</v>
      </c>
      <c r="O26" s="214">
        <f>IF(K26&lt;&gt;"",N26*M26,0)</f>
        <v>0</v>
      </c>
      <c r="P26">
        <f>IF(K26&lt;&gt;"",N26,0)</f>
        <v>0</v>
      </c>
    </row>
    <row r="27" spans="1:16">
      <c r="A27" s="208">
        <v>210</v>
      </c>
      <c r="B27" s="75" t="s">
        <v>304</v>
      </c>
      <c r="C27" s="76" t="s">
        <v>354</v>
      </c>
      <c r="D27" s="77" t="s">
        <v>356</v>
      </c>
      <c r="E27" s="78"/>
      <c r="F27" s="77"/>
      <c r="G27" s="209" t="s">
        <v>92</v>
      </c>
      <c r="H27" s="75"/>
      <c r="I27" s="77"/>
      <c r="J27" s="79">
        <v>205.2</v>
      </c>
      <c r="K27" s="210"/>
      <c r="L27" s="211" t="s">
        <v>304</v>
      </c>
      <c r="M27" s="212">
        <f>IF(K27&lt;&gt;"",L27-K27,0)</f>
        <v>0</v>
      </c>
      <c r="N27" s="213">
        <v>205.2</v>
      </c>
      <c r="O27" s="214">
        <f>IF(K27&lt;&gt;"",N27*M27,0)</f>
        <v>0</v>
      </c>
      <c r="P27">
        <f>IF(K27&lt;&gt;"",N27,0)</f>
        <v>0</v>
      </c>
    </row>
    <row r="28" spans="1:16">
      <c r="A28" s="208">
        <v>211</v>
      </c>
      <c r="B28" s="75" t="s">
        <v>304</v>
      </c>
      <c r="C28" s="76" t="s">
        <v>354</v>
      </c>
      <c r="D28" s="77" t="s">
        <v>357</v>
      </c>
      <c r="E28" s="78"/>
      <c r="F28" s="77"/>
      <c r="G28" s="209" t="s">
        <v>92</v>
      </c>
      <c r="H28" s="75"/>
      <c r="I28" s="77"/>
      <c r="J28" s="79">
        <v>29.7</v>
      </c>
      <c r="K28" s="210"/>
      <c r="L28" s="211" t="s">
        <v>304</v>
      </c>
      <c r="M28" s="212">
        <f>IF(K28&lt;&gt;"",L28-K28,0)</f>
        <v>0</v>
      </c>
      <c r="N28" s="213">
        <v>29.7</v>
      </c>
      <c r="O28" s="214">
        <f>IF(K28&lt;&gt;"",N28*M28,0)</f>
        <v>0</v>
      </c>
      <c r="P28">
        <f>IF(K28&lt;&gt;"",N28,0)</f>
        <v>0</v>
      </c>
    </row>
    <row r="29" spans="1:16">
      <c r="A29" s="208">
        <v>224</v>
      </c>
      <c r="B29" s="75" t="s">
        <v>358</v>
      </c>
      <c r="C29" s="76" t="s">
        <v>342</v>
      </c>
      <c r="D29" s="77" t="s">
        <v>359</v>
      </c>
      <c r="E29" s="78"/>
      <c r="F29" s="77"/>
      <c r="G29" s="209" t="s">
        <v>344</v>
      </c>
      <c r="H29" s="75"/>
      <c r="I29" s="77"/>
      <c r="J29" s="79">
        <v>867.9</v>
      </c>
      <c r="K29" s="210"/>
      <c r="L29" s="211" t="s">
        <v>358</v>
      </c>
      <c r="M29" s="212">
        <f>IF(K29&lt;&gt;"",L29-K29,0)</f>
        <v>0</v>
      </c>
      <c r="N29" s="213">
        <v>867.9</v>
      </c>
      <c r="O29" s="214">
        <f>IF(K29&lt;&gt;"",N29*M29,0)</f>
        <v>0</v>
      </c>
      <c r="P29">
        <f>IF(K29&lt;&gt;"",N29,0)</f>
        <v>0</v>
      </c>
    </row>
    <row r="30" spans="1:16">
      <c r="A30" s="208"/>
      <c r="B30" s="75"/>
      <c r="C30" s="76"/>
      <c r="D30" s="77"/>
      <c r="E30" s="78"/>
      <c r="F30" s="77"/>
      <c r="G30" s="209"/>
      <c r="H30" s="75"/>
      <c r="I30" s="77"/>
      <c r="J30" s="79"/>
      <c r="K30" s="215"/>
      <c r="L30" s="216"/>
      <c r="M30" s="217"/>
      <c r="N30" s="218"/>
      <c r="O30" s="219"/>
    </row>
    <row r="31" spans="1:16">
      <c r="A31" s="208"/>
      <c r="B31" s="75"/>
      <c r="C31" s="76"/>
      <c r="D31" s="77"/>
      <c r="E31" s="78"/>
      <c r="F31" s="77"/>
      <c r="G31" s="209"/>
      <c r="H31" s="75"/>
      <c r="I31" s="77"/>
      <c r="J31" s="79"/>
      <c r="K31" s="215"/>
      <c r="L31" s="216"/>
      <c r="M31" s="220" t="s">
        <v>360</v>
      </c>
      <c r="N31" s="221">
        <f>SUM(P8:P29)</f>
        <v>0</v>
      </c>
      <c r="O31" s="222">
        <f>SUM(O8:O29)</f>
        <v>0</v>
      </c>
    </row>
    <row r="32" spans="1:16">
      <c r="A32" s="208"/>
      <c r="B32" s="75"/>
      <c r="C32" s="76"/>
      <c r="D32" s="77"/>
      <c r="E32" s="78"/>
      <c r="F32" s="77"/>
      <c r="G32" s="209"/>
      <c r="H32" s="75"/>
      <c r="I32" s="77"/>
      <c r="J32" s="79"/>
      <c r="K32" s="215"/>
      <c r="L32" s="216"/>
      <c r="M32" s="220" t="s">
        <v>361</v>
      </c>
      <c r="N32" s="221"/>
      <c r="O32" s="222">
        <f>IF(N31&lt;&gt;0,O31/N31,0)</f>
        <v>0</v>
      </c>
    </row>
    <row r="33" spans="1:15">
      <c r="A33" s="208"/>
      <c r="B33" s="75"/>
      <c r="C33" s="76"/>
      <c r="D33" s="77"/>
      <c r="E33" s="78"/>
      <c r="F33" s="77"/>
      <c r="G33" s="209"/>
      <c r="H33" s="75"/>
      <c r="I33" s="77"/>
      <c r="J33" s="79"/>
      <c r="K33" s="215"/>
      <c r="L33" s="216"/>
      <c r="M33" s="220"/>
      <c r="N33" s="221"/>
      <c r="O33" s="222"/>
    </row>
    <row r="34" spans="1:15">
      <c r="A34" s="208"/>
      <c r="B34" s="75"/>
      <c r="C34" s="76"/>
      <c r="D34" s="77"/>
      <c r="E34" s="78"/>
      <c r="F34" s="77"/>
      <c r="G34" s="209"/>
      <c r="H34" s="75"/>
      <c r="I34" s="77"/>
      <c r="J34" s="79"/>
      <c r="K34" s="215"/>
      <c r="L34" s="216"/>
      <c r="M34" s="220" t="s">
        <v>324</v>
      </c>
      <c r="N34" s="221">
        <f>FattureTempi!AG65</f>
        <v>180393.34999999992</v>
      </c>
      <c r="O34" s="222">
        <f>FattureTempi!AH65</f>
        <v>-189631.47000000003</v>
      </c>
    </row>
    <row r="35" spans="1:15">
      <c r="A35" s="208"/>
      <c r="B35" s="75"/>
      <c r="C35" s="76"/>
      <c r="D35" s="77"/>
      <c r="E35" s="78"/>
      <c r="F35" s="77"/>
      <c r="G35" s="209"/>
      <c r="H35" s="75"/>
      <c r="I35" s="77"/>
      <c r="J35" s="79"/>
      <c r="K35" s="215"/>
      <c r="L35" s="216"/>
      <c r="M35" s="220" t="s">
        <v>325</v>
      </c>
      <c r="N35" s="221"/>
      <c r="O35" s="222">
        <f>FattureTempi!AH66</f>
        <v>-1.0512109786752124</v>
      </c>
    </row>
    <row r="36" spans="1:15">
      <c r="A36" s="208"/>
      <c r="B36" s="75"/>
      <c r="C36" s="76"/>
      <c r="D36" s="77"/>
      <c r="E36" s="78"/>
      <c r="F36" s="77"/>
      <c r="G36" s="209"/>
      <c r="H36" s="75"/>
      <c r="I36" s="77"/>
      <c r="J36" s="79"/>
      <c r="K36" s="215"/>
      <c r="L36" s="216"/>
      <c r="M36" s="220"/>
      <c r="N36" s="221"/>
      <c r="O36" s="222"/>
    </row>
    <row r="37" spans="1:15">
      <c r="A37" s="208"/>
      <c r="B37" s="75"/>
      <c r="C37" s="76"/>
      <c r="D37" s="77"/>
      <c r="E37" s="78"/>
      <c r="F37" s="77"/>
      <c r="G37" s="209"/>
      <c r="H37" s="75"/>
      <c r="I37" s="77"/>
      <c r="J37" s="79"/>
      <c r="K37" s="215"/>
      <c r="L37" s="216"/>
      <c r="M37" s="223" t="s">
        <v>362</v>
      </c>
      <c r="N37" s="224">
        <f>N34+N31</f>
        <v>180393.34999999992</v>
      </c>
      <c r="O37" s="225">
        <f>O34+O31</f>
        <v>-189631.47000000003</v>
      </c>
    </row>
    <row r="38" spans="1:15">
      <c r="A38" s="208"/>
      <c r="B38" s="75"/>
      <c r="C38" s="76"/>
      <c r="D38" s="77"/>
      <c r="E38" s="78"/>
      <c r="F38" s="77"/>
      <c r="G38" s="209"/>
      <c r="H38" s="75"/>
      <c r="I38" s="77"/>
      <c r="J38" s="79"/>
      <c r="K38" s="215"/>
      <c r="L38" s="216"/>
      <c r="M38" s="223" t="s">
        <v>363</v>
      </c>
      <c r="N38" s="224"/>
      <c r="O38" s="225">
        <f>(O37/N37)</f>
        <v>-1.0512109786752124</v>
      </c>
    </row>
    <row r="39" spans="1:15">
      <c r="O39" s="135"/>
    </row>
    <row r="40" spans="1:15">
      <c r="I40" s="6"/>
      <c r="J40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2020-08-12T12:42:34Z</dcterms:modified>
</cp:coreProperties>
</file>